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\Desktop\"/>
    </mc:Choice>
  </mc:AlternateContent>
  <xr:revisionPtr revIDLastSave="0" documentId="8_{AEC507AB-BF38-4809-A6FC-31B11B4BA195}" xr6:coauthVersionLast="47" xr6:coauthVersionMax="47" xr10:uidLastSave="{00000000-0000-0000-0000-000000000000}"/>
  <workbookProtection workbookAlgorithmName="SHA-512" workbookHashValue="o2vQuUBs12FtsL8xMYmGKNc/Hi8SN1VZhIEdVDQDYzbU9rOXwuXxUu8o6PNAD4V/a/x98eKo7dGRVuso28lkCg==" workbookSaltValue="Rs4ESRqT/tcIt23CofV7pA==" workbookSpinCount="100000" lockStructure="1"/>
  <bookViews>
    <workbookView showHorizontalScroll="0" showVerticalScroll="0" showSheetTabs="0" xWindow="-108" yWindow="-108" windowWidth="23256" windowHeight="12576" firstSheet="2" activeTab="2" xr2:uid="{00000000-000D-0000-FFFF-FFFF00000000}"/>
  </bookViews>
  <sheets>
    <sheet name="Assumptions" sheetId="2" state="hidden" r:id="rId1"/>
    <sheet name="Calculations" sheetId="6" state="hidden" r:id="rId2"/>
    <sheet name="Example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2" i="2" l="1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K5" i="2"/>
  <c r="P7" i="6" l="1"/>
  <c r="P5" i="6"/>
  <c r="S5" i="6" s="1"/>
  <c r="P9" i="6"/>
  <c r="N476" i="6"/>
  <c r="O476" i="6"/>
  <c r="P476" i="6" s="1"/>
  <c r="Q476" i="6" s="1"/>
  <c r="N478" i="6" s="1"/>
  <c r="G6" i="2"/>
  <c r="G7" i="2" s="1"/>
  <c r="G8" i="2" s="1"/>
  <c r="K8" i="2" s="1"/>
  <c r="K6" i="2" l="1"/>
  <c r="K7" i="2"/>
  <c r="P22" i="6"/>
  <c r="F12" i="7" s="1"/>
  <c r="P18" i="6"/>
  <c r="AA5" i="6"/>
  <c r="T5" i="6"/>
  <c r="S6" i="6"/>
  <c r="G9" i="2"/>
  <c r="K9" i="2" s="1"/>
  <c r="F7" i="2"/>
  <c r="F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J5" i="6" l="1"/>
  <c r="AB5" i="6"/>
  <c r="F9" i="2"/>
  <c r="E4" i="7"/>
  <c r="E2" i="7"/>
  <c r="F5" i="7"/>
  <c r="F10" i="7"/>
  <c r="F7" i="7"/>
  <c r="E9" i="7"/>
  <c r="AE5" i="6"/>
  <c r="AH5" i="6"/>
  <c r="AA6" i="6"/>
  <c r="AC5" i="6"/>
  <c r="AD5" i="6" s="1"/>
  <c r="AK5" i="6"/>
  <c r="AF5" i="6"/>
  <c r="AG5" i="6" s="1"/>
  <c r="S7" i="6"/>
  <c r="T6" i="6"/>
  <c r="G10" i="2"/>
  <c r="K10" i="2" s="1"/>
  <c r="F10" i="2"/>
  <c r="AC6" i="6" l="1"/>
  <c r="AD6" i="6" s="1"/>
  <c r="AB6" i="6"/>
  <c r="AM5" i="6"/>
  <c r="AK6" i="6"/>
  <c r="AF6" i="6"/>
  <c r="AG6" i="6" s="1"/>
  <c r="AH6" i="6"/>
  <c r="AE6" i="6"/>
  <c r="AJ6" i="6"/>
  <c r="AA7" i="6"/>
  <c r="S8" i="6"/>
  <c r="T7" i="6"/>
  <c r="G11" i="2"/>
  <c r="AJ7" i="6" l="1"/>
  <c r="AB7" i="6"/>
  <c r="AA8" i="6"/>
  <c r="AB8" i="6" s="1"/>
  <c r="AH7" i="6"/>
  <c r="AK7" i="6"/>
  <c r="AM6" i="6"/>
  <c r="AF7" i="6"/>
  <c r="AG7" i="6" s="1"/>
  <c r="AC7" i="6"/>
  <c r="AD7" i="6" s="1"/>
  <c r="AE7" i="6"/>
  <c r="S9" i="6"/>
  <c r="T8" i="6"/>
  <c r="G12" i="2"/>
  <c r="F11" i="2"/>
  <c r="AK8" i="6" l="1"/>
  <c r="AJ8" i="6"/>
  <c r="AC8" i="6"/>
  <c r="AD8" i="6" s="1"/>
  <c r="AE8" i="6"/>
  <c r="AF8" i="6"/>
  <c r="AG8" i="6" s="1"/>
  <c r="AH8" i="6"/>
  <c r="AA9" i="6"/>
  <c r="AM7" i="6"/>
  <c r="S10" i="6"/>
  <c r="T9" i="6"/>
  <c r="G13" i="2"/>
  <c r="F13" i="2" s="1"/>
  <c r="F12" i="2"/>
  <c r="AK9" i="6" l="1"/>
  <c r="AB9" i="6"/>
  <c r="AM8" i="6"/>
  <c r="AJ9" i="6"/>
  <c r="AE9" i="6"/>
  <c r="AC9" i="6"/>
  <c r="AD9" i="6" s="1"/>
  <c r="AA10" i="6"/>
  <c r="AF9" i="6"/>
  <c r="AG9" i="6" s="1"/>
  <c r="AH9" i="6"/>
  <c r="S11" i="6"/>
  <c r="T10" i="6"/>
  <c r="G14" i="2"/>
  <c r="F14" i="2"/>
  <c r="AC10" i="6" l="1"/>
  <c r="AD10" i="6" s="1"/>
  <c r="AB10" i="6"/>
  <c r="AM9" i="6"/>
  <c r="AJ10" i="6"/>
  <c r="AA11" i="6"/>
  <c r="AF10" i="6"/>
  <c r="AG10" i="6" s="1"/>
  <c r="AK10" i="6"/>
  <c r="AH10" i="6"/>
  <c r="AE10" i="6"/>
  <c r="S12" i="6"/>
  <c r="T11" i="6"/>
  <c r="G15" i="2"/>
  <c r="F15" i="2"/>
  <c r="AH11" i="6" l="1"/>
  <c r="AB11" i="6"/>
  <c r="AM10" i="6"/>
  <c r="AE11" i="6"/>
  <c r="AM11" i="6" s="1"/>
  <c r="AC11" i="6"/>
  <c r="AD11" i="6" s="1"/>
  <c r="AJ11" i="6"/>
  <c r="AA12" i="6"/>
  <c r="AB12" i="6" s="1"/>
  <c r="AK11" i="6"/>
  <c r="AF11" i="6"/>
  <c r="AG11" i="6" s="1"/>
  <c r="S13" i="6"/>
  <c r="T12" i="6"/>
  <c r="G16" i="2"/>
  <c r="F16" i="2"/>
  <c r="AK12" i="6" l="1"/>
  <c r="AH12" i="6"/>
  <c r="AE12" i="6"/>
  <c r="AC12" i="6"/>
  <c r="AD12" i="6" s="1"/>
  <c r="AJ12" i="6"/>
  <c r="AA13" i="6"/>
  <c r="AB13" i="6" s="1"/>
  <c r="AF12" i="6"/>
  <c r="AG12" i="6" s="1"/>
  <c r="S14" i="6"/>
  <c r="T13" i="6"/>
  <c r="G17" i="2"/>
  <c r="F17" i="2"/>
  <c r="AM12" i="6" l="1"/>
  <c r="AJ13" i="6"/>
  <c r="AE13" i="6"/>
  <c r="AC13" i="6"/>
  <c r="AD13" i="6" s="1"/>
  <c r="AA14" i="6"/>
  <c r="AK13" i="6"/>
  <c r="AF13" i="6"/>
  <c r="AG13" i="6" s="1"/>
  <c r="AH13" i="6"/>
  <c r="S15" i="6"/>
  <c r="T14" i="6"/>
  <c r="G18" i="2"/>
  <c r="F18" i="2" s="1"/>
  <c r="AH14" i="6" l="1"/>
  <c r="AB14" i="6"/>
  <c r="AF14" i="6" s="1"/>
  <c r="AG14" i="6" s="1"/>
  <c r="AM13" i="6"/>
  <c r="AC14" i="6"/>
  <c r="AD14" i="6" s="1"/>
  <c r="AE14" i="6"/>
  <c r="AJ14" i="6"/>
  <c r="AA15" i="6"/>
  <c r="AB15" i="6" s="1"/>
  <c r="AK14" i="6"/>
  <c r="S16" i="6"/>
  <c r="T15" i="6"/>
  <c r="AM14" i="6" l="1"/>
  <c r="AJ15" i="6"/>
  <c r="AA16" i="6"/>
  <c r="AB16" i="6" s="1"/>
  <c r="AK15" i="6"/>
  <c r="AH15" i="6"/>
  <c r="AC15" i="6"/>
  <c r="AD15" i="6" s="1"/>
  <c r="AE15" i="6"/>
  <c r="AF15" i="6"/>
  <c r="AG15" i="6" s="1"/>
  <c r="S17" i="6"/>
  <c r="T16" i="6"/>
  <c r="AK16" i="6" l="1"/>
  <c r="AM15" i="6"/>
  <c r="AC16" i="6"/>
  <c r="AD16" i="6" s="1"/>
  <c r="AJ16" i="6"/>
  <c r="AE16" i="6"/>
  <c r="AF16" i="6"/>
  <c r="AG16" i="6" s="1"/>
  <c r="AA17" i="6"/>
  <c r="AH16" i="6"/>
  <c r="S18" i="6"/>
  <c r="T17" i="6"/>
  <c r="AE17" i="6" l="1"/>
  <c r="AB17" i="6"/>
  <c r="AF17" i="6" s="1"/>
  <c r="AG17" i="6" s="1"/>
  <c r="AJ17" i="6"/>
  <c r="AA18" i="6"/>
  <c r="AB18" i="6" s="1"/>
  <c r="AC17" i="6"/>
  <c r="AD17" i="6" s="1"/>
  <c r="AH17" i="6"/>
  <c r="AM16" i="6"/>
  <c r="AK17" i="6"/>
  <c r="S19" i="6"/>
  <c r="T18" i="6"/>
  <c r="AM17" i="6" l="1"/>
  <c r="AK18" i="6"/>
  <c r="AC18" i="6"/>
  <c r="AD18" i="6" s="1"/>
  <c r="AF18" i="6"/>
  <c r="AG18" i="6" s="1"/>
  <c r="AE18" i="6"/>
  <c r="AA19" i="6"/>
  <c r="AH18" i="6"/>
  <c r="AJ18" i="6"/>
  <c r="S20" i="6"/>
  <c r="T19" i="6"/>
  <c r="AA20" i="6" l="1"/>
  <c r="AB20" i="6" s="1"/>
  <c r="AF20" i="6" s="1"/>
  <c r="AB19" i="6"/>
  <c r="AF19" i="6" s="1"/>
  <c r="AG19" i="6" s="1"/>
  <c r="AE19" i="6"/>
  <c r="AM18" i="6"/>
  <c r="AH19" i="6"/>
  <c r="AK19" i="6"/>
  <c r="AK20" i="6" s="1"/>
  <c r="AJ19" i="6"/>
  <c r="AC19" i="6"/>
  <c r="AD19" i="6" s="1"/>
  <c r="AH20" i="6"/>
  <c r="AA21" i="6"/>
  <c r="AB21" i="6" s="1"/>
  <c r="AJ20" i="6"/>
  <c r="AE20" i="6"/>
  <c r="AC20" i="6"/>
  <c r="AD20" i="6" s="1"/>
  <c r="S21" i="6"/>
  <c r="T20" i="6"/>
  <c r="AM19" i="6" l="1"/>
  <c r="AM20" i="6"/>
  <c r="AH21" i="6"/>
  <c r="AG20" i="6"/>
  <c r="AK21" i="6"/>
  <c r="AA22" i="6"/>
  <c r="AB22" i="6" s="1"/>
  <c r="AJ21" i="6"/>
  <c r="AE21" i="6"/>
  <c r="AC21" i="6"/>
  <c r="AD21" i="6" s="1"/>
  <c r="S22" i="6"/>
  <c r="T21" i="6"/>
  <c r="AM21" i="6" l="1"/>
  <c r="AK22" i="6"/>
  <c r="AH22" i="6"/>
  <c r="AF21" i="6"/>
  <c r="AG21" i="6" s="1"/>
  <c r="AA23" i="6"/>
  <c r="AB23" i="6" s="1"/>
  <c r="AJ22" i="6"/>
  <c r="AE22" i="6"/>
  <c r="AC22" i="6"/>
  <c r="AD22" i="6" s="1"/>
  <c r="S23" i="6"/>
  <c r="T22" i="6"/>
  <c r="AK23" i="6" l="1"/>
  <c r="AM22" i="6"/>
  <c r="AH23" i="6"/>
  <c r="AF22" i="6"/>
  <c r="AG22" i="6" s="1"/>
  <c r="AA24" i="6"/>
  <c r="AB24" i="6" s="1"/>
  <c r="AJ23" i="6"/>
  <c r="AC23" i="6"/>
  <c r="AD23" i="6" s="1"/>
  <c r="AE23" i="6"/>
  <c r="S24" i="6"/>
  <c r="T23" i="6"/>
  <c r="AM23" i="6" l="1"/>
  <c r="AH24" i="6"/>
  <c r="AF23" i="6"/>
  <c r="AG23" i="6" s="1"/>
  <c r="AK24" i="6"/>
  <c r="AA25" i="6"/>
  <c r="AB25" i="6" s="1"/>
  <c r="AJ24" i="6"/>
  <c r="AC24" i="6"/>
  <c r="AD24" i="6" s="1"/>
  <c r="AE24" i="6"/>
  <c r="S25" i="6"/>
  <c r="T24" i="6"/>
  <c r="AM24" i="6" l="1"/>
  <c r="AK25" i="6"/>
  <c r="AH25" i="6"/>
  <c r="AF24" i="6"/>
  <c r="AG24" i="6" s="1"/>
  <c r="AA26" i="6"/>
  <c r="AB26" i="6" s="1"/>
  <c r="AJ25" i="6"/>
  <c r="AC25" i="6"/>
  <c r="AD25" i="6" s="1"/>
  <c r="AE25" i="6"/>
  <c r="AM25" i="6" s="1"/>
  <c r="S26" i="6"/>
  <c r="T25" i="6"/>
  <c r="AJ26" i="6" l="1"/>
  <c r="AH26" i="6"/>
  <c r="AF25" i="6"/>
  <c r="AG25" i="6" s="1"/>
  <c r="AK26" i="6"/>
  <c r="AA27" i="6"/>
  <c r="AB27" i="6" s="1"/>
  <c r="AC26" i="6"/>
  <c r="AD26" i="6" s="1"/>
  <c r="AE26" i="6"/>
  <c r="AM26" i="6" s="1"/>
  <c r="S27" i="6"/>
  <c r="T26" i="6"/>
  <c r="AK27" i="6" l="1"/>
  <c r="AF26" i="6"/>
  <c r="AG26" i="6" s="1"/>
  <c r="AH27" i="6"/>
  <c r="AA28" i="6"/>
  <c r="AB28" i="6" s="1"/>
  <c r="AE27" i="6"/>
  <c r="AM27" i="6" s="1"/>
  <c r="AF27" i="6"/>
  <c r="AJ27" i="6"/>
  <c r="S28" i="6"/>
  <c r="T27" i="6"/>
  <c r="AJ28" i="6" l="1"/>
  <c r="AH28" i="6"/>
  <c r="AK28" i="6"/>
  <c r="AG27" i="6"/>
  <c r="AC27" i="6"/>
  <c r="AD27" i="6" s="1"/>
  <c r="AA29" i="6"/>
  <c r="AB29" i="6" s="1"/>
  <c r="AF28" i="6"/>
  <c r="AE28" i="6"/>
  <c r="AM28" i="6" s="1"/>
  <c r="S29" i="6"/>
  <c r="T28" i="6"/>
  <c r="AJ29" i="6" l="1"/>
  <c r="AK29" i="6"/>
  <c r="AH29" i="6"/>
  <c r="AC28" i="6"/>
  <c r="AD28" i="6" s="1"/>
  <c r="AA30" i="6"/>
  <c r="AB30" i="6" s="1"/>
  <c r="AE29" i="6"/>
  <c r="AM29" i="6" s="1"/>
  <c r="AC29" i="6"/>
  <c r="AG28" i="6"/>
  <c r="S30" i="6"/>
  <c r="T29" i="6"/>
  <c r="AF29" i="6" l="1"/>
  <c r="AG29" i="6" s="1"/>
  <c r="AJ30" i="6"/>
  <c r="AH30" i="6"/>
  <c r="AK30" i="6"/>
  <c r="AD29" i="6"/>
  <c r="AA31" i="6"/>
  <c r="AB31" i="6" s="1"/>
  <c r="AE30" i="6"/>
  <c r="AM30" i="6" s="1"/>
  <c r="AC30" i="6"/>
  <c r="S31" i="6"/>
  <c r="T30" i="6"/>
  <c r="AK31" i="6" l="1"/>
  <c r="AH31" i="6"/>
  <c r="AF30" i="6"/>
  <c r="AG30" i="6" s="1"/>
  <c r="AA32" i="6"/>
  <c r="AB32" i="6" s="1"/>
  <c r="AC31" i="6"/>
  <c r="AE31" i="6"/>
  <c r="AM31" i="6" s="1"/>
  <c r="AD30" i="6"/>
  <c r="AJ31" i="6"/>
  <c r="S32" i="6"/>
  <c r="T31" i="6"/>
  <c r="AJ32" i="6" l="1"/>
  <c r="AD31" i="6"/>
  <c r="AF31" i="6"/>
  <c r="AG31" i="6" s="1"/>
  <c r="AH32" i="6"/>
  <c r="AK32" i="6"/>
  <c r="AA33" i="6"/>
  <c r="AB33" i="6" s="1"/>
  <c r="AE32" i="6"/>
  <c r="AM32" i="6" s="1"/>
  <c r="AC32" i="6"/>
  <c r="S33" i="6"/>
  <c r="T32" i="6"/>
  <c r="AK33" i="6" l="1"/>
  <c r="AD32" i="6"/>
  <c r="AF32" i="6"/>
  <c r="AG32" i="6" s="1"/>
  <c r="AH33" i="6"/>
  <c r="AA34" i="6"/>
  <c r="AB34" i="6" s="1"/>
  <c r="AC33" i="6"/>
  <c r="AE33" i="6"/>
  <c r="AM33" i="6" s="1"/>
  <c r="AJ33" i="6"/>
  <c r="S34" i="6"/>
  <c r="T33" i="6"/>
  <c r="AD33" i="6" l="1"/>
  <c r="AJ34" i="6"/>
  <c r="AH34" i="6"/>
  <c r="AF33" i="6"/>
  <c r="AG33" i="6" s="1"/>
  <c r="AK34" i="6"/>
  <c r="AA35" i="6"/>
  <c r="AB35" i="6" s="1"/>
  <c r="AC34" i="6"/>
  <c r="AE34" i="6"/>
  <c r="AM34" i="6" s="1"/>
  <c r="S35" i="6"/>
  <c r="T34" i="6"/>
  <c r="AD34" i="6" l="1"/>
  <c r="AK35" i="6"/>
  <c r="AH35" i="6"/>
  <c r="AF34" i="6"/>
  <c r="AG34" i="6" s="1"/>
  <c r="AA36" i="6"/>
  <c r="AB36" i="6" s="1"/>
  <c r="AE35" i="6"/>
  <c r="AM35" i="6" s="1"/>
  <c r="AC35" i="6"/>
  <c r="AD35" i="6" s="1"/>
  <c r="AJ35" i="6"/>
  <c r="S36" i="6"/>
  <c r="T35" i="6"/>
  <c r="AJ36" i="6" l="1"/>
  <c r="AH36" i="6"/>
  <c r="AF35" i="6"/>
  <c r="AG35" i="6" s="1"/>
  <c r="AK36" i="6"/>
  <c r="AA37" i="6"/>
  <c r="AB37" i="6" s="1"/>
  <c r="AC36" i="6"/>
  <c r="AD36" i="6" s="1"/>
  <c r="AE36" i="6"/>
  <c r="AM36" i="6" s="1"/>
  <c r="S37" i="6"/>
  <c r="T36" i="6"/>
  <c r="AK37" i="6" l="1"/>
  <c r="AH37" i="6"/>
  <c r="AF36" i="6"/>
  <c r="AG36" i="6" s="1"/>
  <c r="AA38" i="6"/>
  <c r="AB38" i="6" s="1"/>
  <c r="AC37" i="6"/>
  <c r="AD37" i="6" s="1"/>
  <c r="AE37" i="6"/>
  <c r="AM37" i="6" s="1"/>
  <c r="AJ37" i="6"/>
  <c r="S38" i="6"/>
  <c r="T37" i="6"/>
  <c r="AJ38" i="6" l="1"/>
  <c r="AH38" i="6"/>
  <c r="AF37" i="6"/>
  <c r="AG37" i="6" s="1"/>
  <c r="AK38" i="6"/>
  <c r="AA39" i="6"/>
  <c r="AB39" i="6" s="1"/>
  <c r="AC38" i="6"/>
  <c r="AD38" i="6" s="1"/>
  <c r="AE38" i="6"/>
  <c r="AM38" i="6" s="1"/>
  <c r="S39" i="6"/>
  <c r="T38" i="6"/>
  <c r="AK39" i="6" l="1"/>
  <c r="AH39" i="6"/>
  <c r="AF38" i="6"/>
  <c r="AG38" i="6" s="1"/>
  <c r="AA40" i="6"/>
  <c r="AB40" i="6" s="1"/>
  <c r="AJ39" i="6"/>
  <c r="AC39" i="6"/>
  <c r="AD39" i="6" s="1"/>
  <c r="AE39" i="6"/>
  <c r="AM39" i="6" s="1"/>
  <c r="S40" i="6"/>
  <c r="T39" i="6"/>
  <c r="AJ40" i="6" l="1"/>
  <c r="AH40" i="6"/>
  <c r="AF39" i="6"/>
  <c r="AG39" i="6" s="1"/>
  <c r="AK40" i="6"/>
  <c r="AA41" i="6"/>
  <c r="AB41" i="6" s="1"/>
  <c r="AC40" i="6"/>
  <c r="AD40" i="6" s="1"/>
  <c r="AE40" i="6"/>
  <c r="AM40" i="6" s="1"/>
  <c r="S41" i="6"/>
  <c r="T40" i="6"/>
  <c r="AK41" i="6" l="1"/>
  <c r="AH41" i="6"/>
  <c r="AF40" i="6"/>
  <c r="AG40" i="6" s="1"/>
  <c r="AA42" i="6"/>
  <c r="AB42" i="6" s="1"/>
  <c r="AE41" i="6"/>
  <c r="AM41" i="6" s="1"/>
  <c r="AC41" i="6"/>
  <c r="AD41" i="6" s="1"/>
  <c r="AJ41" i="6"/>
  <c r="S42" i="6"/>
  <c r="T41" i="6"/>
  <c r="AJ42" i="6" l="1"/>
  <c r="AH42" i="6"/>
  <c r="AK42" i="6"/>
  <c r="AF41" i="6"/>
  <c r="AG41" i="6" s="1"/>
  <c r="AA43" i="6"/>
  <c r="AB43" i="6" s="1"/>
  <c r="AF42" i="6"/>
  <c r="AE42" i="6"/>
  <c r="AM42" i="6" s="1"/>
  <c r="S43" i="6"/>
  <c r="T42" i="6"/>
  <c r="AK43" i="6" l="1"/>
  <c r="AG42" i="6"/>
  <c r="AH43" i="6"/>
  <c r="AC42" i="6"/>
  <c r="AD42" i="6" s="1"/>
  <c r="AA44" i="6"/>
  <c r="AB44" i="6" s="1"/>
  <c r="AC43" i="6"/>
  <c r="AE43" i="6"/>
  <c r="AM43" i="6" s="1"/>
  <c r="AJ43" i="6"/>
  <c r="S44" i="6"/>
  <c r="T43" i="6"/>
  <c r="AJ44" i="6" l="1"/>
  <c r="AH44" i="6"/>
  <c r="AF43" i="6"/>
  <c r="AG43" i="6" s="1"/>
  <c r="AK44" i="6"/>
  <c r="AD43" i="6"/>
  <c r="AA45" i="6"/>
  <c r="AB45" i="6" s="1"/>
  <c r="AC44" i="6"/>
  <c r="AE44" i="6"/>
  <c r="AM44" i="6" s="1"/>
  <c r="S45" i="6"/>
  <c r="T44" i="6"/>
  <c r="AF44" i="6" l="1"/>
  <c r="AG44" i="6" s="1"/>
  <c r="AH45" i="6"/>
  <c r="AK45" i="6"/>
  <c r="AA46" i="6"/>
  <c r="AB46" i="6" s="1"/>
  <c r="AC45" i="6"/>
  <c r="AE45" i="6"/>
  <c r="AM45" i="6" s="1"/>
  <c r="AD44" i="6"/>
  <c r="AJ45" i="6"/>
  <c r="S46" i="6"/>
  <c r="T45" i="6"/>
  <c r="AJ46" i="6" l="1"/>
  <c r="AK46" i="6"/>
  <c r="AH46" i="6"/>
  <c r="AF45" i="6"/>
  <c r="AG45" i="6" s="1"/>
  <c r="AA47" i="6"/>
  <c r="AB47" i="6" s="1"/>
  <c r="AE46" i="6"/>
  <c r="AM46" i="6" s="1"/>
  <c r="AC46" i="6"/>
  <c r="AD45" i="6"/>
  <c r="S47" i="6"/>
  <c r="T46" i="6"/>
  <c r="AH47" i="6" l="1"/>
  <c r="AF46" i="6"/>
  <c r="AG46" i="6" s="1"/>
  <c r="AK47" i="6"/>
  <c r="AD46" i="6"/>
  <c r="AA48" i="6"/>
  <c r="AB48" i="6" s="1"/>
  <c r="AC47" i="6"/>
  <c r="AE47" i="6"/>
  <c r="AM47" i="6" s="1"/>
  <c r="AJ47" i="6"/>
  <c r="S48" i="6"/>
  <c r="T47" i="6"/>
  <c r="AJ48" i="6" l="1"/>
  <c r="AF47" i="6"/>
  <c r="AG47" i="6" s="1"/>
  <c r="AH48" i="6"/>
  <c r="AK48" i="6"/>
  <c r="AD47" i="6"/>
  <c r="AA49" i="6"/>
  <c r="AB49" i="6" s="1"/>
  <c r="AC48" i="6"/>
  <c r="AE48" i="6"/>
  <c r="AM48" i="6" s="1"/>
  <c r="S49" i="6"/>
  <c r="T48" i="6"/>
  <c r="AH49" i="6" l="1"/>
  <c r="AK49" i="6"/>
  <c r="AF48" i="6"/>
  <c r="AG48" i="6" s="1"/>
  <c r="AA50" i="6"/>
  <c r="AB50" i="6" s="1"/>
  <c r="AC49" i="6"/>
  <c r="AE49" i="6"/>
  <c r="AM49" i="6" s="1"/>
  <c r="AJ49" i="6"/>
  <c r="AD48" i="6"/>
  <c r="S50" i="6"/>
  <c r="T49" i="6"/>
  <c r="AJ50" i="6" l="1"/>
  <c r="AK50" i="6"/>
  <c r="AH50" i="6"/>
  <c r="AF49" i="6"/>
  <c r="AG49" i="6" s="1"/>
  <c r="AA51" i="6"/>
  <c r="AB51" i="6" s="1"/>
  <c r="AE50" i="6"/>
  <c r="AM50" i="6" s="1"/>
  <c r="AF50" i="6"/>
  <c r="AD49" i="6"/>
  <c r="S51" i="6"/>
  <c r="T50" i="6"/>
  <c r="AH51" i="6" l="1"/>
  <c r="AK51" i="6"/>
  <c r="AG50" i="6"/>
  <c r="AC50" i="6"/>
  <c r="AD50" i="6" s="1"/>
  <c r="AA52" i="6"/>
  <c r="AB52" i="6" s="1"/>
  <c r="AC51" i="6"/>
  <c r="AE51" i="6"/>
  <c r="AM51" i="6" s="1"/>
  <c r="AJ51" i="6"/>
  <c r="S52" i="6"/>
  <c r="T51" i="6"/>
  <c r="AJ52" i="6" l="1"/>
  <c r="AK52" i="6"/>
  <c r="AH52" i="6"/>
  <c r="AF51" i="6"/>
  <c r="AG51" i="6" s="1"/>
  <c r="AD51" i="6"/>
  <c r="AA53" i="6"/>
  <c r="AB53" i="6" s="1"/>
  <c r="AE52" i="6"/>
  <c r="AM52" i="6" s="1"/>
  <c r="AC52" i="6"/>
  <c r="S53" i="6"/>
  <c r="T52" i="6"/>
  <c r="AD52" i="6" l="1"/>
  <c r="AH53" i="6"/>
  <c r="AF52" i="6"/>
  <c r="AG52" i="6" s="1"/>
  <c r="AK53" i="6"/>
  <c r="AA54" i="6"/>
  <c r="AB54" i="6" s="1"/>
  <c r="AE53" i="6"/>
  <c r="AM53" i="6" s="1"/>
  <c r="AC53" i="6"/>
  <c r="AJ53" i="6"/>
  <c r="S54" i="6"/>
  <c r="T53" i="6"/>
  <c r="AJ54" i="6" l="1"/>
  <c r="AD53" i="6"/>
  <c r="AK54" i="6"/>
  <c r="AH54" i="6"/>
  <c r="AF53" i="6"/>
  <c r="AG53" i="6" s="1"/>
  <c r="AA55" i="6"/>
  <c r="AB55" i="6" s="1"/>
  <c r="AE54" i="6"/>
  <c r="AM54" i="6" s="1"/>
  <c r="AC54" i="6"/>
  <c r="S55" i="6"/>
  <c r="T54" i="6"/>
  <c r="AD54" i="6" l="1"/>
  <c r="AH55" i="6"/>
  <c r="AF54" i="6"/>
  <c r="AG54" i="6" s="1"/>
  <c r="AK55" i="6"/>
  <c r="AA56" i="6"/>
  <c r="AB56" i="6" s="1"/>
  <c r="AE55" i="6"/>
  <c r="AM55" i="6" s="1"/>
  <c r="AC55" i="6"/>
  <c r="AJ55" i="6"/>
  <c r="S56" i="6"/>
  <c r="T55" i="6"/>
  <c r="AJ56" i="6" l="1"/>
  <c r="AD55" i="6"/>
  <c r="AH56" i="6"/>
  <c r="AK56" i="6"/>
  <c r="AF55" i="6"/>
  <c r="AG55" i="6" s="1"/>
  <c r="AA57" i="6"/>
  <c r="AB57" i="6" s="1"/>
  <c r="AF56" i="6"/>
  <c r="AE56" i="6"/>
  <c r="AM56" i="6" s="1"/>
  <c r="S57" i="6"/>
  <c r="T56" i="6"/>
  <c r="AH57" i="6" l="1"/>
  <c r="AK57" i="6"/>
  <c r="AG56" i="6"/>
  <c r="AC56" i="6"/>
  <c r="AD56" i="6" s="1"/>
  <c r="AA58" i="6"/>
  <c r="AB58" i="6" s="1"/>
  <c r="AC57" i="6"/>
  <c r="AE57" i="6"/>
  <c r="AM57" i="6" s="1"/>
  <c r="AJ57" i="6"/>
  <c r="S58" i="6"/>
  <c r="T57" i="6"/>
  <c r="AJ58" i="6" l="1"/>
  <c r="AH58" i="6"/>
  <c r="AF57" i="6"/>
  <c r="AG57" i="6" s="1"/>
  <c r="AK58" i="6"/>
  <c r="AD57" i="6"/>
  <c r="AA59" i="6"/>
  <c r="AB59" i="6" s="1"/>
  <c r="AE58" i="6"/>
  <c r="AM58" i="6" s="1"/>
  <c r="AC58" i="6"/>
  <c r="S59" i="6"/>
  <c r="T58" i="6"/>
  <c r="AK59" i="6" l="1"/>
  <c r="AH59" i="6"/>
  <c r="AF58" i="6"/>
  <c r="AG58" i="6" s="1"/>
  <c r="AD58" i="6"/>
  <c r="AA60" i="6"/>
  <c r="AB60" i="6" s="1"/>
  <c r="AC59" i="6"/>
  <c r="AE59" i="6"/>
  <c r="AM59" i="6" s="1"/>
  <c r="AJ59" i="6"/>
  <c r="S60" i="6"/>
  <c r="T59" i="6"/>
  <c r="AJ60" i="6" l="1"/>
  <c r="AF59" i="6"/>
  <c r="AG59" i="6" s="1"/>
  <c r="AH60" i="6"/>
  <c r="AK60" i="6"/>
  <c r="AA61" i="6"/>
  <c r="AB61" i="6" s="1"/>
  <c r="AE60" i="6"/>
  <c r="AM60" i="6" s="1"/>
  <c r="AC60" i="6"/>
  <c r="AD59" i="6"/>
  <c r="S61" i="6"/>
  <c r="T60" i="6"/>
  <c r="AH61" i="6" l="1"/>
  <c r="AF60" i="6"/>
  <c r="AG60" i="6" s="1"/>
  <c r="AK61" i="6"/>
  <c r="AA62" i="6"/>
  <c r="AB62" i="6" s="1"/>
  <c r="AF61" i="6"/>
  <c r="AE61" i="6"/>
  <c r="AM61" i="6" s="1"/>
  <c r="AD60" i="6"/>
  <c r="AJ61" i="6"/>
  <c r="S62" i="6"/>
  <c r="T61" i="6"/>
  <c r="AJ62" i="6" l="1"/>
  <c r="AG61" i="6"/>
  <c r="AH62" i="6"/>
  <c r="AK62" i="6"/>
  <c r="AC61" i="6"/>
  <c r="AD61" i="6" s="1"/>
  <c r="AA63" i="6"/>
  <c r="AB63" i="6" s="1"/>
  <c r="AC62" i="6"/>
  <c r="AE62" i="6"/>
  <c r="AM62" i="6" s="1"/>
  <c r="S63" i="6"/>
  <c r="T62" i="6"/>
  <c r="AK63" i="6" l="1"/>
  <c r="AH63" i="6"/>
  <c r="AF62" i="6"/>
  <c r="AG62" i="6" s="1"/>
  <c r="AD62" i="6"/>
  <c r="AA64" i="6"/>
  <c r="AB64" i="6" s="1"/>
  <c r="AE63" i="6"/>
  <c r="AM63" i="6" s="1"/>
  <c r="AC63" i="6"/>
  <c r="AJ63" i="6"/>
  <c r="S64" i="6"/>
  <c r="T63" i="6"/>
  <c r="AJ64" i="6" l="1"/>
  <c r="AD63" i="6"/>
  <c r="AH64" i="6"/>
  <c r="AF63" i="6"/>
  <c r="AG63" i="6" s="1"/>
  <c r="AK64" i="6"/>
  <c r="AA65" i="6"/>
  <c r="AB65" i="6" s="1"/>
  <c r="AE64" i="6"/>
  <c r="AM64" i="6" s="1"/>
  <c r="AF64" i="6"/>
  <c r="S65" i="6"/>
  <c r="T64" i="6"/>
  <c r="AJ65" i="6" l="1"/>
  <c r="AK65" i="6"/>
  <c r="AH65" i="6"/>
  <c r="AC64" i="6"/>
  <c r="AD64" i="6" s="1"/>
  <c r="AA66" i="6"/>
  <c r="AB66" i="6" s="1"/>
  <c r="AC65" i="6"/>
  <c r="AE65" i="6"/>
  <c r="AM65" i="6" s="1"/>
  <c r="AG64" i="6"/>
  <c r="S66" i="6"/>
  <c r="T65" i="6"/>
  <c r="AH66" i="6" l="1"/>
  <c r="AK66" i="6"/>
  <c r="AF65" i="6"/>
  <c r="AG65" i="6" s="1"/>
  <c r="AA67" i="6"/>
  <c r="AB67" i="6" s="1"/>
  <c r="AE66" i="6"/>
  <c r="AM66" i="6" s="1"/>
  <c r="AF66" i="6"/>
  <c r="AD65" i="6"/>
  <c r="AJ66" i="6"/>
  <c r="AJ67" i="6" s="1"/>
  <c r="S67" i="6"/>
  <c r="T66" i="6"/>
  <c r="AK67" i="6" l="1"/>
  <c r="AH67" i="6"/>
  <c r="AG66" i="6"/>
  <c r="AC66" i="6"/>
  <c r="AD66" i="6" s="1"/>
  <c r="AA68" i="6"/>
  <c r="AB68" i="6" s="1"/>
  <c r="AF67" i="6"/>
  <c r="AE67" i="6"/>
  <c r="AM67" i="6" s="1"/>
  <c r="S68" i="6"/>
  <c r="T67" i="6"/>
  <c r="AH68" i="6" l="1"/>
  <c r="AK68" i="6"/>
  <c r="AC67" i="6"/>
  <c r="AD67" i="6" s="1"/>
  <c r="AA69" i="6"/>
  <c r="AB69" i="6" s="1"/>
  <c r="AC68" i="6"/>
  <c r="AE68" i="6"/>
  <c r="AM68" i="6" s="1"/>
  <c r="AJ68" i="6"/>
  <c r="AG67" i="6"/>
  <c r="S69" i="6"/>
  <c r="T68" i="6"/>
  <c r="AJ69" i="6" l="1"/>
  <c r="AH69" i="6"/>
  <c r="AK69" i="6"/>
  <c r="AF68" i="6"/>
  <c r="AG68" i="6" s="1"/>
  <c r="AD68" i="6"/>
  <c r="AA70" i="6"/>
  <c r="AB70" i="6" s="1"/>
  <c r="AC69" i="6"/>
  <c r="AE69" i="6"/>
  <c r="AM69" i="6" s="1"/>
  <c r="S70" i="6"/>
  <c r="T69" i="6"/>
  <c r="AJ70" i="6" l="1"/>
  <c r="AD69" i="6"/>
  <c r="AK70" i="6"/>
  <c r="AH70" i="6"/>
  <c r="AF69" i="6"/>
  <c r="AG69" i="6" s="1"/>
  <c r="AA71" i="6"/>
  <c r="AB71" i="6" s="1"/>
  <c r="AC70" i="6"/>
  <c r="AE70" i="6"/>
  <c r="AM70" i="6" s="1"/>
  <c r="S71" i="6"/>
  <c r="T70" i="6"/>
  <c r="AK71" i="6" l="1"/>
  <c r="AD70" i="6"/>
  <c r="AH71" i="6"/>
  <c r="AF70" i="6"/>
  <c r="AG70" i="6" s="1"/>
  <c r="AA72" i="6"/>
  <c r="AB72" i="6" s="1"/>
  <c r="AE71" i="6"/>
  <c r="AM71" i="6" s="1"/>
  <c r="AC71" i="6"/>
  <c r="AJ71" i="6"/>
  <c r="S72" i="6"/>
  <c r="T71" i="6"/>
  <c r="AJ72" i="6" l="1"/>
  <c r="AD71" i="6"/>
  <c r="AH72" i="6"/>
  <c r="AF71" i="6"/>
  <c r="AG71" i="6" s="1"/>
  <c r="AK72" i="6"/>
  <c r="AA73" i="6"/>
  <c r="AB73" i="6" s="1"/>
  <c r="AE72" i="6"/>
  <c r="AM72" i="6" s="1"/>
  <c r="AC72" i="6"/>
  <c r="S73" i="6"/>
  <c r="T72" i="6"/>
  <c r="AD72" i="6" l="1"/>
  <c r="AK73" i="6"/>
  <c r="AH73" i="6"/>
  <c r="AF72" i="6"/>
  <c r="AG72" i="6" s="1"/>
  <c r="AA74" i="6"/>
  <c r="AB74" i="6" s="1"/>
  <c r="AE73" i="6"/>
  <c r="AM73" i="6" s="1"/>
  <c r="AC73" i="6"/>
  <c r="AJ73" i="6"/>
  <c r="S74" i="6"/>
  <c r="T73" i="6"/>
  <c r="AD73" i="6" l="1"/>
  <c r="AJ74" i="6"/>
  <c r="AH74" i="6"/>
  <c r="AF73" i="6"/>
  <c r="AG73" i="6" s="1"/>
  <c r="AK74" i="6"/>
  <c r="AA75" i="6"/>
  <c r="AB75" i="6" s="1"/>
  <c r="AE74" i="6"/>
  <c r="AM74" i="6" s="1"/>
  <c r="AC74" i="6"/>
  <c r="S75" i="6"/>
  <c r="T74" i="6"/>
  <c r="AD74" i="6" l="1"/>
  <c r="AH75" i="6"/>
  <c r="AF74" i="6"/>
  <c r="AG74" i="6" s="1"/>
  <c r="AK75" i="6"/>
  <c r="AA76" i="6"/>
  <c r="AB76" i="6" s="1"/>
  <c r="AC75" i="6"/>
  <c r="AE75" i="6"/>
  <c r="AM75" i="6" s="1"/>
  <c r="AJ75" i="6"/>
  <c r="S76" i="6"/>
  <c r="T75" i="6"/>
  <c r="AD75" i="6" l="1"/>
  <c r="AJ76" i="6"/>
  <c r="AK76" i="6"/>
  <c r="AH76" i="6"/>
  <c r="AF75" i="6"/>
  <c r="AG75" i="6" s="1"/>
  <c r="AA77" i="6"/>
  <c r="AB77" i="6" s="1"/>
  <c r="AE76" i="6"/>
  <c r="AM76" i="6" s="1"/>
  <c r="AC76" i="6"/>
  <c r="S77" i="6"/>
  <c r="T76" i="6"/>
  <c r="AD76" i="6" l="1"/>
  <c r="AH77" i="6"/>
  <c r="AF76" i="6"/>
  <c r="AG76" i="6" s="1"/>
  <c r="AK77" i="6"/>
  <c r="AA78" i="6"/>
  <c r="AB78" i="6" s="1"/>
  <c r="AE77" i="6"/>
  <c r="AM77" i="6" s="1"/>
  <c r="AC77" i="6"/>
  <c r="AJ77" i="6"/>
  <c r="S78" i="6"/>
  <c r="T77" i="6"/>
  <c r="AD77" i="6" l="1"/>
  <c r="AJ78" i="6"/>
  <c r="AK78" i="6"/>
  <c r="AH78" i="6"/>
  <c r="AF77" i="6"/>
  <c r="AG77" i="6" s="1"/>
  <c r="AA79" i="6"/>
  <c r="AB79" i="6" s="1"/>
  <c r="AE78" i="6"/>
  <c r="AM78" i="6" s="1"/>
  <c r="AC78" i="6"/>
  <c r="S79" i="6"/>
  <c r="T78" i="6"/>
  <c r="AD78" i="6" l="1"/>
  <c r="AH79" i="6"/>
  <c r="AF78" i="6"/>
  <c r="AG78" i="6" s="1"/>
  <c r="AK79" i="6"/>
  <c r="AA80" i="6"/>
  <c r="AB80" i="6" s="1"/>
  <c r="AE79" i="6"/>
  <c r="AM79" i="6" s="1"/>
  <c r="AC79" i="6"/>
  <c r="AJ79" i="6"/>
  <c r="S80" i="6"/>
  <c r="T79" i="6"/>
  <c r="AD79" i="6" l="1"/>
  <c r="AJ80" i="6"/>
  <c r="AK80" i="6"/>
  <c r="AH80" i="6"/>
  <c r="AF79" i="6"/>
  <c r="AG79" i="6" s="1"/>
  <c r="AA81" i="6"/>
  <c r="AB81" i="6" s="1"/>
  <c r="AE80" i="6"/>
  <c r="AM80" i="6" s="1"/>
  <c r="AC80" i="6"/>
  <c r="S81" i="6"/>
  <c r="T80" i="6"/>
  <c r="AD80" i="6" l="1"/>
  <c r="AF80" i="6"/>
  <c r="AG80" i="6" s="1"/>
  <c r="AJ81" i="6"/>
  <c r="AH81" i="6"/>
  <c r="AK81" i="6"/>
  <c r="AA82" i="6"/>
  <c r="AB82" i="6" s="1"/>
  <c r="AC81" i="6"/>
  <c r="AE81" i="6"/>
  <c r="AM81" i="6" s="1"/>
  <c r="S82" i="6"/>
  <c r="T81" i="6"/>
  <c r="AD81" i="6" l="1"/>
  <c r="AK82" i="6"/>
  <c r="AH82" i="6"/>
  <c r="AF81" i="6"/>
  <c r="AG81" i="6" s="1"/>
  <c r="AA83" i="6"/>
  <c r="AB83" i="6" s="1"/>
  <c r="AE82" i="6"/>
  <c r="AM82" i="6" s="1"/>
  <c r="AC82" i="6"/>
  <c r="AJ82" i="6"/>
  <c r="T82" i="6"/>
  <c r="S83" i="6"/>
  <c r="AD82" i="6" l="1"/>
  <c r="AJ83" i="6"/>
  <c r="AH83" i="6"/>
  <c r="AK83" i="6"/>
  <c r="AF82" i="6"/>
  <c r="AG82" i="6" s="1"/>
  <c r="AA84" i="6"/>
  <c r="AB84" i="6" s="1"/>
  <c r="AE83" i="6"/>
  <c r="AM83" i="6" s="1"/>
  <c r="AC83" i="6"/>
  <c r="S84" i="6"/>
  <c r="T83" i="6"/>
  <c r="AD83" i="6" l="1"/>
  <c r="AK84" i="6"/>
  <c r="AH84" i="6"/>
  <c r="AF83" i="6"/>
  <c r="AG83" i="6" s="1"/>
  <c r="AA85" i="6"/>
  <c r="AB85" i="6" s="1"/>
  <c r="AE84" i="6"/>
  <c r="AM84" i="6" s="1"/>
  <c r="AC84" i="6"/>
  <c r="AJ84" i="6"/>
  <c r="S85" i="6"/>
  <c r="T84" i="6"/>
  <c r="AD84" i="6" l="1"/>
  <c r="AJ85" i="6"/>
  <c r="AF84" i="6"/>
  <c r="AG84" i="6" s="1"/>
  <c r="AH85" i="6"/>
  <c r="AK85" i="6"/>
  <c r="AA86" i="6"/>
  <c r="AB86" i="6" s="1"/>
  <c r="AE85" i="6"/>
  <c r="AM85" i="6" s="1"/>
  <c r="AC85" i="6"/>
  <c r="S86" i="6"/>
  <c r="T85" i="6"/>
  <c r="AD85" i="6" l="1"/>
  <c r="AK86" i="6"/>
  <c r="AH86" i="6"/>
  <c r="AF85" i="6"/>
  <c r="AG85" i="6" s="1"/>
  <c r="AA87" i="6"/>
  <c r="AB87" i="6" s="1"/>
  <c r="AC86" i="6"/>
  <c r="AE86" i="6"/>
  <c r="AM86" i="6" s="1"/>
  <c r="AJ86" i="6"/>
  <c r="S87" i="6"/>
  <c r="T86" i="6"/>
  <c r="AD86" i="6" l="1"/>
  <c r="AJ87" i="6"/>
  <c r="AH87" i="6"/>
  <c r="AK87" i="6"/>
  <c r="AF86" i="6"/>
  <c r="AG86" i="6" s="1"/>
  <c r="AA88" i="6"/>
  <c r="AB88" i="6" s="1"/>
  <c r="AC87" i="6"/>
  <c r="AE87" i="6"/>
  <c r="AM87" i="6" s="1"/>
  <c r="S88" i="6"/>
  <c r="T87" i="6"/>
  <c r="AD87" i="6" l="1"/>
  <c r="AJ88" i="6"/>
  <c r="AK88" i="6"/>
  <c r="AH88" i="6"/>
  <c r="AF87" i="6"/>
  <c r="AG87" i="6" s="1"/>
  <c r="AA89" i="6"/>
  <c r="AB89" i="6" s="1"/>
  <c r="AC88" i="6"/>
  <c r="AE88" i="6"/>
  <c r="AM88" i="6" s="1"/>
  <c r="S89" i="6"/>
  <c r="T88" i="6"/>
  <c r="AD88" i="6" l="1"/>
  <c r="AH89" i="6"/>
  <c r="AF88" i="6"/>
  <c r="AG88" i="6" s="1"/>
  <c r="AK89" i="6"/>
  <c r="AA90" i="6"/>
  <c r="AB90" i="6" s="1"/>
  <c r="AC89" i="6"/>
  <c r="AE89" i="6"/>
  <c r="AM89" i="6" s="1"/>
  <c r="AJ89" i="6"/>
  <c r="S90" i="6"/>
  <c r="T89" i="6"/>
  <c r="AD89" i="6" l="1"/>
  <c r="AJ90" i="6"/>
  <c r="AK90" i="6"/>
  <c r="AH90" i="6"/>
  <c r="AF89" i="6"/>
  <c r="AG89" i="6" s="1"/>
  <c r="AA91" i="6"/>
  <c r="AB91" i="6" s="1"/>
  <c r="AC90" i="6"/>
  <c r="AE90" i="6"/>
  <c r="AM90" i="6" s="1"/>
  <c r="S91" i="6"/>
  <c r="T90" i="6"/>
  <c r="AD90" i="6" l="1"/>
  <c r="AH91" i="6"/>
  <c r="AK91" i="6"/>
  <c r="AF90" i="6"/>
  <c r="AG90" i="6" s="1"/>
  <c r="AA92" i="6"/>
  <c r="AB92" i="6" s="1"/>
  <c r="AE91" i="6"/>
  <c r="AM91" i="6" s="1"/>
  <c r="AC91" i="6"/>
  <c r="AJ91" i="6"/>
  <c r="S92" i="6"/>
  <c r="T91" i="6"/>
  <c r="AD91" i="6" l="1"/>
  <c r="AJ92" i="6"/>
  <c r="AK92" i="6"/>
  <c r="AH92" i="6"/>
  <c r="AF91" i="6"/>
  <c r="AG91" i="6" s="1"/>
  <c r="AA93" i="6"/>
  <c r="AB93" i="6" s="1"/>
  <c r="AE92" i="6"/>
  <c r="AM92" i="6" s="1"/>
  <c r="AC92" i="6"/>
  <c r="S93" i="6"/>
  <c r="T92" i="6"/>
  <c r="AD92" i="6" l="1"/>
  <c r="AH93" i="6"/>
  <c r="AF92" i="6"/>
  <c r="AG92" i="6" s="1"/>
  <c r="AK93" i="6"/>
  <c r="AA94" i="6"/>
  <c r="AB94" i="6" s="1"/>
  <c r="AF93" i="6"/>
  <c r="AE93" i="6"/>
  <c r="AM93" i="6" s="1"/>
  <c r="AJ93" i="6"/>
  <c r="S94" i="6"/>
  <c r="T93" i="6"/>
  <c r="AJ94" i="6" l="1"/>
  <c r="AK94" i="6"/>
  <c r="AH94" i="6"/>
  <c r="AG93" i="6"/>
  <c r="AC93" i="6"/>
  <c r="AD93" i="6" s="1"/>
  <c r="AA95" i="6"/>
  <c r="AB95" i="6" s="1"/>
  <c r="AE94" i="6"/>
  <c r="AM94" i="6" s="1"/>
  <c r="AC94" i="6"/>
  <c r="S95" i="6"/>
  <c r="T94" i="6"/>
  <c r="AH95" i="6" l="1"/>
  <c r="AF94" i="6"/>
  <c r="AG94" i="6" s="1"/>
  <c r="AK95" i="6"/>
  <c r="AA96" i="6"/>
  <c r="AB96" i="6" s="1"/>
  <c r="AC95" i="6"/>
  <c r="AE95" i="6"/>
  <c r="AM95" i="6" s="1"/>
  <c r="AJ95" i="6"/>
  <c r="AD94" i="6"/>
  <c r="S96" i="6"/>
  <c r="T95" i="6"/>
  <c r="AJ96" i="6" l="1"/>
  <c r="AK96" i="6"/>
  <c r="AD95" i="6"/>
  <c r="AH96" i="6"/>
  <c r="AF95" i="6"/>
  <c r="AG95" i="6" s="1"/>
  <c r="AA97" i="6"/>
  <c r="AB97" i="6" s="1"/>
  <c r="AE96" i="6"/>
  <c r="AM96" i="6" s="1"/>
  <c r="AF96" i="6"/>
  <c r="S97" i="6"/>
  <c r="T96" i="6"/>
  <c r="AK97" i="6" l="1"/>
  <c r="AH97" i="6"/>
  <c r="AG96" i="6"/>
  <c r="AC96" i="6"/>
  <c r="AD96" i="6" s="1"/>
  <c r="AA98" i="6"/>
  <c r="AB98" i="6" s="1"/>
  <c r="AE97" i="6"/>
  <c r="AM97" i="6" s="1"/>
  <c r="AC97" i="6"/>
  <c r="AJ97" i="6"/>
  <c r="S98" i="6"/>
  <c r="T97" i="6"/>
  <c r="AJ98" i="6" l="1"/>
  <c r="AH98" i="6"/>
  <c r="AF97" i="6"/>
  <c r="AG97" i="6" s="1"/>
  <c r="AK98" i="6"/>
  <c r="AD97" i="6"/>
  <c r="AA99" i="6"/>
  <c r="AB99" i="6" s="1"/>
  <c r="AC98" i="6"/>
  <c r="AE98" i="6"/>
  <c r="AM98" i="6" s="1"/>
  <c r="S99" i="6"/>
  <c r="T98" i="6"/>
  <c r="AK99" i="6" l="1"/>
  <c r="AF98" i="6"/>
  <c r="AG98" i="6" s="1"/>
  <c r="AH99" i="6"/>
  <c r="AA100" i="6"/>
  <c r="AB100" i="6" s="1"/>
  <c r="AC99" i="6"/>
  <c r="AE99" i="6"/>
  <c r="AM99" i="6" s="1"/>
  <c r="AD98" i="6"/>
  <c r="AJ99" i="6"/>
  <c r="AJ100" i="6" s="1"/>
  <c r="S100" i="6"/>
  <c r="T99" i="6"/>
  <c r="AH100" i="6" l="1"/>
  <c r="AF99" i="6"/>
  <c r="AG99" i="6" s="1"/>
  <c r="AK100" i="6"/>
  <c r="AD99" i="6"/>
  <c r="AA101" i="6"/>
  <c r="AB101" i="6" s="1"/>
  <c r="AE100" i="6"/>
  <c r="AM100" i="6" s="1"/>
  <c r="AC100" i="6"/>
  <c r="S101" i="6"/>
  <c r="T100" i="6"/>
  <c r="AD100" i="6" l="1"/>
  <c r="AH101" i="6"/>
  <c r="AK101" i="6"/>
  <c r="AF100" i="6"/>
  <c r="AG100" i="6" s="1"/>
  <c r="AA102" i="6"/>
  <c r="AB102" i="6" s="1"/>
  <c r="AE101" i="6"/>
  <c r="AM101" i="6" s="1"/>
  <c r="AC101" i="6"/>
  <c r="AJ101" i="6"/>
  <c r="S102" i="6"/>
  <c r="T101" i="6"/>
  <c r="AD101" i="6" l="1"/>
  <c r="AJ102" i="6"/>
  <c r="AK102" i="6"/>
  <c r="AH102" i="6"/>
  <c r="AF101" i="6"/>
  <c r="AG101" i="6" s="1"/>
  <c r="AA103" i="6"/>
  <c r="AB103" i="6" s="1"/>
  <c r="AE102" i="6"/>
  <c r="AM102" i="6" s="1"/>
  <c r="AC102" i="6"/>
  <c r="S103" i="6"/>
  <c r="T102" i="6"/>
  <c r="AD102" i="6" l="1"/>
  <c r="AH103" i="6"/>
  <c r="AF102" i="6"/>
  <c r="AG102" i="6" s="1"/>
  <c r="AK103" i="6"/>
  <c r="AA104" i="6"/>
  <c r="AB104" i="6" s="1"/>
  <c r="AE103" i="6"/>
  <c r="AM103" i="6" s="1"/>
  <c r="AC103" i="6"/>
  <c r="AJ103" i="6"/>
  <c r="S104" i="6"/>
  <c r="T103" i="6"/>
  <c r="AD103" i="6" l="1"/>
  <c r="AJ104" i="6"/>
  <c r="AK104" i="6"/>
  <c r="AH104" i="6"/>
  <c r="AF103" i="6"/>
  <c r="AG103" i="6" s="1"/>
  <c r="AA105" i="6"/>
  <c r="AB105" i="6" s="1"/>
  <c r="AC104" i="6"/>
  <c r="AD104" i="6" s="1"/>
  <c r="AE104" i="6"/>
  <c r="AM104" i="6" s="1"/>
  <c r="S105" i="6"/>
  <c r="T104" i="6"/>
  <c r="AJ105" i="6" l="1"/>
  <c r="AH105" i="6"/>
  <c r="AK105" i="6"/>
  <c r="AF104" i="6"/>
  <c r="AG104" i="6" s="1"/>
  <c r="AA106" i="6"/>
  <c r="AB106" i="6" s="1"/>
  <c r="AE105" i="6"/>
  <c r="AM105" i="6" s="1"/>
  <c r="AC105" i="6"/>
  <c r="AD105" i="6" s="1"/>
  <c r="S106" i="6"/>
  <c r="T105" i="6"/>
  <c r="AH106" i="6" l="1"/>
  <c r="AF105" i="6"/>
  <c r="AG105" i="6" s="1"/>
  <c r="AK106" i="6"/>
  <c r="AA107" i="6"/>
  <c r="AB107" i="6" s="1"/>
  <c r="AC106" i="6"/>
  <c r="AD106" i="6" s="1"/>
  <c r="AE106" i="6"/>
  <c r="AM106" i="6" s="1"/>
  <c r="AJ106" i="6"/>
  <c r="S107" i="6"/>
  <c r="T106" i="6"/>
  <c r="AJ107" i="6" l="1"/>
  <c r="AK107" i="6"/>
  <c r="AH107" i="6"/>
  <c r="AF106" i="6"/>
  <c r="AG106" i="6" s="1"/>
  <c r="AA108" i="6"/>
  <c r="AB108" i="6" s="1"/>
  <c r="AC107" i="6"/>
  <c r="AD107" i="6" s="1"/>
  <c r="AE107" i="6"/>
  <c r="AM107" i="6" s="1"/>
  <c r="S108" i="6"/>
  <c r="T107" i="6"/>
  <c r="AK108" i="6" l="1"/>
  <c r="AF107" i="6"/>
  <c r="AG107" i="6" s="1"/>
  <c r="AH108" i="6"/>
  <c r="AA109" i="6"/>
  <c r="AB109" i="6" s="1"/>
  <c r="AC108" i="6"/>
  <c r="AD108" i="6" s="1"/>
  <c r="AE108" i="6"/>
  <c r="AM108" i="6" s="1"/>
  <c r="AJ108" i="6"/>
  <c r="S109" i="6"/>
  <c r="T108" i="6"/>
  <c r="AJ109" i="6" l="1"/>
  <c r="AF108" i="6"/>
  <c r="AG108" i="6" s="1"/>
  <c r="AH109" i="6"/>
  <c r="AK109" i="6"/>
  <c r="AA110" i="6"/>
  <c r="AB110" i="6" s="1"/>
  <c r="AE109" i="6"/>
  <c r="AM109" i="6" s="1"/>
  <c r="AC109" i="6"/>
  <c r="AD109" i="6" s="1"/>
  <c r="S110" i="6"/>
  <c r="T109" i="6"/>
  <c r="AJ110" i="6" l="1"/>
  <c r="AH110" i="6"/>
  <c r="AK110" i="6"/>
  <c r="AF109" i="6"/>
  <c r="AG109" i="6" s="1"/>
  <c r="AE110" i="6"/>
  <c r="AC110" i="6"/>
  <c r="AD110" i="6" s="1"/>
  <c r="S111" i="6"/>
  <c r="T110" i="6"/>
  <c r="H4" i="6" l="1"/>
  <c r="I4" i="6" s="1"/>
  <c r="AM110" i="6"/>
  <c r="AF110" i="6"/>
  <c r="AG110" i="6" s="1"/>
  <c r="S112" i="6"/>
  <c r="T111" i="6"/>
  <c r="H10" i="6" l="1"/>
  <c r="I10" i="6" s="1"/>
  <c r="H9" i="6"/>
  <c r="S113" i="6"/>
  <c r="T112" i="6"/>
  <c r="S114" i="6" l="1"/>
  <c r="T113" i="6"/>
  <c r="S115" i="6" l="1"/>
  <c r="T114" i="6"/>
  <c r="S116" i="6" l="1"/>
  <c r="T115" i="6"/>
  <c r="S117" i="6" l="1"/>
  <c r="T116" i="6"/>
  <c r="S118" i="6" l="1"/>
  <c r="T117" i="6"/>
  <c r="S119" i="6" l="1"/>
  <c r="T118" i="6"/>
  <c r="S120" i="6" l="1"/>
  <c r="T119" i="6"/>
  <c r="S121" i="6" l="1"/>
  <c r="T120" i="6"/>
  <c r="S122" i="6" l="1"/>
  <c r="T121" i="6"/>
  <c r="S123" i="6" l="1"/>
  <c r="T122" i="6"/>
  <c r="S124" i="6" l="1"/>
  <c r="T123" i="6"/>
  <c r="S125" i="6" l="1"/>
  <c r="T124" i="6"/>
  <c r="S126" i="6" l="1"/>
  <c r="T125" i="6"/>
  <c r="S127" i="6" l="1"/>
  <c r="T126" i="6"/>
  <c r="S128" i="6" l="1"/>
  <c r="T127" i="6"/>
  <c r="S129" i="6" l="1"/>
  <c r="T128" i="6"/>
  <c r="S130" i="6" l="1"/>
  <c r="T129" i="6"/>
  <c r="S131" i="6" l="1"/>
  <c r="T130" i="6"/>
  <c r="S132" i="6" l="1"/>
  <c r="T131" i="6"/>
  <c r="S133" i="6" l="1"/>
  <c r="T132" i="6"/>
  <c r="S134" i="6" l="1"/>
  <c r="T133" i="6"/>
  <c r="S135" i="6" l="1"/>
  <c r="T134" i="6"/>
  <c r="S136" i="6" l="1"/>
  <c r="T135" i="6"/>
  <c r="S137" i="6" l="1"/>
  <c r="T136" i="6"/>
  <c r="S138" i="6" l="1"/>
  <c r="T137" i="6"/>
  <c r="S139" i="6" l="1"/>
  <c r="T138" i="6"/>
  <c r="S140" i="6" l="1"/>
  <c r="T139" i="6"/>
  <c r="S141" i="6" l="1"/>
  <c r="T140" i="6"/>
  <c r="S142" i="6" l="1"/>
  <c r="T141" i="6"/>
  <c r="S143" i="6" l="1"/>
  <c r="T142" i="6"/>
  <c r="S144" i="6" l="1"/>
  <c r="T143" i="6"/>
  <c r="S145" i="6" l="1"/>
  <c r="T144" i="6"/>
  <c r="S146" i="6" l="1"/>
  <c r="T145" i="6"/>
  <c r="S147" i="6" l="1"/>
  <c r="T146" i="6"/>
  <c r="S148" i="6" l="1"/>
  <c r="T147" i="6"/>
  <c r="S149" i="6" l="1"/>
  <c r="T148" i="6"/>
  <c r="S150" i="6" l="1"/>
  <c r="T149" i="6"/>
  <c r="S151" i="6" l="1"/>
  <c r="T150" i="6"/>
  <c r="S152" i="6" l="1"/>
  <c r="T151" i="6"/>
  <c r="S153" i="6" l="1"/>
  <c r="T152" i="6"/>
  <c r="S154" i="6" l="1"/>
  <c r="T153" i="6"/>
  <c r="S155" i="6" l="1"/>
  <c r="T154" i="6"/>
  <c r="S156" i="6" l="1"/>
  <c r="T155" i="6"/>
  <c r="S157" i="6" l="1"/>
  <c r="T156" i="6"/>
  <c r="S158" i="6" l="1"/>
  <c r="T157" i="6"/>
  <c r="S159" i="6" l="1"/>
  <c r="T158" i="6"/>
  <c r="S160" i="6" l="1"/>
  <c r="T159" i="6"/>
  <c r="S161" i="6" l="1"/>
  <c r="T160" i="6"/>
  <c r="S162" i="6" l="1"/>
  <c r="T161" i="6"/>
  <c r="S163" i="6" l="1"/>
  <c r="T162" i="6"/>
  <c r="S164" i="6" l="1"/>
  <c r="T163" i="6"/>
  <c r="S165" i="6" l="1"/>
  <c r="T164" i="6"/>
  <c r="S166" i="6" l="1"/>
  <c r="T165" i="6"/>
  <c r="S167" i="6" l="1"/>
  <c r="T166" i="6"/>
  <c r="S168" i="6" l="1"/>
  <c r="T167" i="6"/>
  <c r="S169" i="6" l="1"/>
  <c r="T168" i="6"/>
  <c r="S170" i="6" l="1"/>
  <c r="T169" i="6"/>
  <c r="S171" i="6" l="1"/>
  <c r="T170" i="6"/>
  <c r="S172" i="6" l="1"/>
  <c r="T171" i="6"/>
  <c r="S173" i="6" l="1"/>
  <c r="T172" i="6"/>
  <c r="S174" i="6" l="1"/>
  <c r="T173" i="6"/>
  <c r="S175" i="6" l="1"/>
  <c r="T174" i="6"/>
  <c r="S176" i="6" l="1"/>
  <c r="T175" i="6"/>
  <c r="S177" i="6" l="1"/>
  <c r="T176" i="6"/>
  <c r="S178" i="6" l="1"/>
  <c r="T177" i="6"/>
  <c r="S179" i="6" l="1"/>
  <c r="T178" i="6"/>
  <c r="S180" i="6" l="1"/>
  <c r="T179" i="6"/>
  <c r="S181" i="6" l="1"/>
  <c r="T180" i="6"/>
  <c r="S182" i="6" l="1"/>
  <c r="T181" i="6"/>
  <c r="S183" i="6" l="1"/>
  <c r="T182" i="6"/>
  <c r="S184" i="6" l="1"/>
  <c r="T183" i="6"/>
  <c r="S185" i="6" l="1"/>
  <c r="T184" i="6"/>
  <c r="S186" i="6" l="1"/>
  <c r="T185" i="6"/>
  <c r="S187" i="6" l="1"/>
  <c r="T186" i="6"/>
  <c r="S188" i="6" l="1"/>
  <c r="T187" i="6"/>
  <c r="S189" i="6" l="1"/>
  <c r="T188" i="6"/>
  <c r="S190" i="6" l="1"/>
  <c r="T189" i="6"/>
  <c r="S191" i="6" l="1"/>
  <c r="T190" i="6"/>
  <c r="S192" i="6" l="1"/>
  <c r="T191" i="6"/>
  <c r="S193" i="6" l="1"/>
  <c r="T192" i="6"/>
  <c r="S194" i="6" l="1"/>
  <c r="T193" i="6"/>
  <c r="S195" i="6" l="1"/>
  <c r="T194" i="6"/>
  <c r="S196" i="6" l="1"/>
  <c r="T195" i="6"/>
  <c r="S197" i="6" l="1"/>
  <c r="T196" i="6"/>
  <c r="S198" i="6" l="1"/>
  <c r="T197" i="6"/>
  <c r="S199" i="6" l="1"/>
  <c r="T198" i="6"/>
  <c r="S200" i="6" l="1"/>
  <c r="T199" i="6"/>
  <c r="S201" i="6" l="1"/>
  <c r="T200" i="6"/>
  <c r="S202" i="6" l="1"/>
  <c r="T201" i="6"/>
  <c r="S203" i="6" l="1"/>
  <c r="T202" i="6"/>
  <c r="S204" i="6" l="1"/>
  <c r="T203" i="6"/>
  <c r="S205" i="6" l="1"/>
  <c r="T204" i="6"/>
  <c r="S206" i="6" l="1"/>
  <c r="T205" i="6"/>
  <c r="S207" i="6" l="1"/>
  <c r="T206" i="6"/>
  <c r="S208" i="6" l="1"/>
  <c r="T207" i="6"/>
  <c r="S209" i="6" l="1"/>
  <c r="T208" i="6"/>
  <c r="S210" i="6" l="1"/>
  <c r="T209" i="6"/>
  <c r="S211" i="6" l="1"/>
  <c r="T210" i="6"/>
  <c r="S212" i="6" l="1"/>
  <c r="T211" i="6"/>
  <c r="S213" i="6" l="1"/>
  <c r="T212" i="6"/>
  <c r="S214" i="6" l="1"/>
  <c r="T213" i="6"/>
  <c r="S215" i="6" l="1"/>
  <c r="T214" i="6"/>
  <c r="S216" i="6" l="1"/>
  <c r="T215" i="6"/>
  <c r="S217" i="6" l="1"/>
  <c r="T216" i="6"/>
  <c r="S218" i="6" l="1"/>
  <c r="T217" i="6"/>
  <c r="S219" i="6" l="1"/>
  <c r="T218" i="6"/>
  <c r="S220" i="6" l="1"/>
  <c r="T219" i="6"/>
  <c r="S221" i="6" l="1"/>
  <c r="T220" i="6"/>
  <c r="S222" i="6" l="1"/>
  <c r="T221" i="6"/>
  <c r="S223" i="6" l="1"/>
  <c r="T222" i="6"/>
  <c r="S224" i="6" l="1"/>
  <c r="T223" i="6"/>
  <c r="S225" i="6" l="1"/>
  <c r="T224" i="6"/>
  <c r="S226" i="6" l="1"/>
  <c r="T225" i="6"/>
  <c r="S227" i="6" l="1"/>
  <c r="T226" i="6"/>
  <c r="S228" i="6" l="1"/>
  <c r="T227" i="6"/>
  <c r="S229" i="6" l="1"/>
  <c r="T228" i="6"/>
  <c r="S230" i="6" l="1"/>
  <c r="T229" i="6"/>
  <c r="S231" i="6" l="1"/>
  <c r="T230" i="6"/>
  <c r="S232" i="6" l="1"/>
  <c r="T231" i="6"/>
  <c r="S233" i="6" l="1"/>
  <c r="T232" i="6"/>
  <c r="S234" i="6" l="1"/>
  <c r="T233" i="6"/>
  <c r="S235" i="6" l="1"/>
  <c r="T234" i="6"/>
  <c r="S236" i="6" l="1"/>
  <c r="T235" i="6"/>
  <c r="S237" i="6" l="1"/>
  <c r="T236" i="6"/>
  <c r="S238" i="6" l="1"/>
  <c r="T237" i="6"/>
  <c r="S239" i="6" l="1"/>
  <c r="T238" i="6"/>
  <c r="S240" i="6" l="1"/>
  <c r="T239" i="6"/>
  <c r="S241" i="6" l="1"/>
  <c r="T240" i="6"/>
  <c r="S242" i="6" l="1"/>
  <c r="T241" i="6"/>
  <c r="S243" i="6" l="1"/>
  <c r="T242" i="6"/>
  <c r="S244" i="6" l="1"/>
  <c r="T243" i="6"/>
  <c r="S245" i="6" l="1"/>
  <c r="T244" i="6"/>
  <c r="S246" i="6" l="1"/>
  <c r="T245" i="6"/>
  <c r="S247" i="6" l="1"/>
  <c r="T246" i="6"/>
  <c r="S248" i="6" l="1"/>
  <c r="T247" i="6"/>
  <c r="S249" i="6" l="1"/>
  <c r="T248" i="6"/>
  <c r="S250" i="6" l="1"/>
  <c r="T249" i="6"/>
  <c r="S251" i="6" l="1"/>
  <c r="T250" i="6"/>
  <c r="S252" i="6" l="1"/>
  <c r="T251" i="6"/>
  <c r="S253" i="6" l="1"/>
  <c r="T252" i="6"/>
  <c r="S254" i="6" l="1"/>
  <c r="T253" i="6"/>
  <c r="S255" i="6" l="1"/>
  <c r="T254" i="6"/>
  <c r="S256" i="6" l="1"/>
  <c r="T255" i="6"/>
  <c r="S257" i="6" l="1"/>
  <c r="T256" i="6"/>
  <c r="S258" i="6" l="1"/>
  <c r="T257" i="6"/>
  <c r="S259" i="6" l="1"/>
  <c r="T258" i="6"/>
  <c r="S260" i="6" l="1"/>
  <c r="T259" i="6"/>
  <c r="S261" i="6" l="1"/>
  <c r="T260" i="6"/>
  <c r="S262" i="6" l="1"/>
  <c r="T261" i="6"/>
  <c r="S263" i="6" l="1"/>
  <c r="T262" i="6"/>
  <c r="S264" i="6" l="1"/>
  <c r="T263" i="6"/>
  <c r="S265" i="6" l="1"/>
  <c r="T264" i="6"/>
  <c r="S266" i="6" l="1"/>
  <c r="T265" i="6"/>
  <c r="S267" i="6" l="1"/>
  <c r="T266" i="6"/>
  <c r="S268" i="6" l="1"/>
  <c r="T267" i="6"/>
  <c r="S269" i="6" l="1"/>
  <c r="T268" i="6"/>
  <c r="S270" i="6" l="1"/>
  <c r="T269" i="6"/>
  <c r="S271" i="6" l="1"/>
  <c r="T270" i="6"/>
  <c r="S272" i="6" l="1"/>
  <c r="T271" i="6"/>
  <c r="S273" i="6" l="1"/>
  <c r="T272" i="6"/>
  <c r="S274" i="6" l="1"/>
  <c r="T273" i="6"/>
  <c r="S275" i="6" l="1"/>
  <c r="T274" i="6"/>
  <c r="S276" i="6" l="1"/>
  <c r="T275" i="6"/>
  <c r="S277" i="6" l="1"/>
  <c r="T276" i="6"/>
  <c r="S278" i="6" l="1"/>
  <c r="T277" i="6"/>
  <c r="S279" i="6" l="1"/>
  <c r="T278" i="6"/>
  <c r="S280" i="6" l="1"/>
  <c r="T279" i="6"/>
  <c r="S281" i="6" l="1"/>
  <c r="T280" i="6"/>
  <c r="S282" i="6" l="1"/>
  <c r="T281" i="6"/>
  <c r="S283" i="6" l="1"/>
  <c r="T282" i="6"/>
  <c r="S284" i="6" l="1"/>
  <c r="T283" i="6"/>
  <c r="S285" i="6" l="1"/>
  <c r="T284" i="6"/>
  <c r="S286" i="6" l="1"/>
  <c r="T285" i="6"/>
  <c r="S287" i="6" l="1"/>
  <c r="T286" i="6"/>
  <c r="S288" i="6" l="1"/>
  <c r="T287" i="6"/>
  <c r="S289" i="6" l="1"/>
  <c r="T288" i="6"/>
  <c r="S290" i="6" l="1"/>
  <c r="T289" i="6"/>
  <c r="S291" i="6" l="1"/>
  <c r="T290" i="6"/>
  <c r="S292" i="6" l="1"/>
  <c r="T291" i="6"/>
  <c r="S293" i="6" l="1"/>
  <c r="T292" i="6"/>
  <c r="S294" i="6" l="1"/>
  <c r="T293" i="6"/>
  <c r="S295" i="6" l="1"/>
  <c r="T294" i="6"/>
  <c r="S296" i="6" l="1"/>
  <c r="T295" i="6"/>
  <c r="S297" i="6" l="1"/>
  <c r="T296" i="6"/>
  <c r="S298" i="6" l="1"/>
  <c r="T297" i="6"/>
  <c r="S299" i="6" l="1"/>
  <c r="T298" i="6"/>
  <c r="S300" i="6" l="1"/>
  <c r="T299" i="6"/>
  <c r="S301" i="6" l="1"/>
  <c r="T300" i="6"/>
  <c r="S302" i="6" l="1"/>
  <c r="T301" i="6"/>
  <c r="S303" i="6" l="1"/>
  <c r="T302" i="6"/>
  <c r="S304" i="6" l="1"/>
  <c r="T303" i="6"/>
  <c r="S305" i="6" l="1"/>
  <c r="T304" i="6"/>
  <c r="S306" i="6" l="1"/>
  <c r="T305" i="6"/>
  <c r="S307" i="6" l="1"/>
  <c r="T306" i="6"/>
  <c r="S308" i="6" l="1"/>
  <c r="T307" i="6"/>
  <c r="S309" i="6" l="1"/>
  <c r="T308" i="6"/>
  <c r="S310" i="6" l="1"/>
  <c r="T309" i="6"/>
  <c r="S311" i="6" l="1"/>
  <c r="T310" i="6"/>
  <c r="S312" i="6" l="1"/>
  <c r="T311" i="6"/>
  <c r="S313" i="6" l="1"/>
  <c r="T312" i="6"/>
  <c r="S314" i="6" l="1"/>
  <c r="T313" i="6"/>
  <c r="S315" i="6" l="1"/>
  <c r="T314" i="6"/>
  <c r="S316" i="6" l="1"/>
  <c r="T315" i="6"/>
  <c r="S317" i="6" l="1"/>
  <c r="T316" i="6"/>
  <c r="S318" i="6" l="1"/>
  <c r="T317" i="6"/>
  <c r="S319" i="6" l="1"/>
  <c r="T318" i="6"/>
  <c r="S320" i="6" l="1"/>
  <c r="T319" i="6"/>
  <c r="S321" i="6" l="1"/>
  <c r="T320" i="6"/>
  <c r="S322" i="6" l="1"/>
  <c r="T321" i="6"/>
  <c r="S323" i="6" l="1"/>
  <c r="T322" i="6"/>
  <c r="S324" i="6" l="1"/>
  <c r="T323" i="6"/>
  <c r="S325" i="6" l="1"/>
  <c r="T324" i="6"/>
  <c r="S326" i="6" l="1"/>
  <c r="T325" i="6"/>
  <c r="S327" i="6" l="1"/>
  <c r="T326" i="6"/>
  <c r="S328" i="6" l="1"/>
  <c r="T327" i="6"/>
  <c r="S329" i="6" l="1"/>
  <c r="T328" i="6"/>
  <c r="S330" i="6" l="1"/>
  <c r="T329" i="6"/>
  <c r="S331" i="6" l="1"/>
  <c r="T330" i="6"/>
  <c r="S332" i="6" l="1"/>
  <c r="T331" i="6"/>
  <c r="S333" i="6" l="1"/>
  <c r="T332" i="6"/>
  <c r="S334" i="6" l="1"/>
  <c r="T333" i="6"/>
  <c r="S335" i="6" l="1"/>
  <c r="T334" i="6"/>
  <c r="S336" i="6" l="1"/>
  <c r="T335" i="6"/>
  <c r="S337" i="6" l="1"/>
  <c r="T336" i="6"/>
  <c r="S338" i="6" l="1"/>
  <c r="T337" i="6"/>
  <c r="S339" i="6" l="1"/>
  <c r="T338" i="6"/>
  <c r="S340" i="6" l="1"/>
  <c r="T339" i="6"/>
  <c r="S341" i="6" l="1"/>
  <c r="T340" i="6"/>
  <c r="S342" i="6" l="1"/>
  <c r="T341" i="6"/>
  <c r="S343" i="6" l="1"/>
  <c r="T342" i="6"/>
  <c r="S344" i="6" l="1"/>
  <c r="T343" i="6"/>
  <c r="S345" i="6" l="1"/>
  <c r="T344" i="6"/>
  <c r="S346" i="6" l="1"/>
  <c r="T345" i="6"/>
  <c r="S347" i="6" l="1"/>
  <c r="T346" i="6"/>
  <c r="S348" i="6" l="1"/>
  <c r="T347" i="6"/>
  <c r="S349" i="6" l="1"/>
  <c r="T348" i="6"/>
  <c r="S350" i="6" l="1"/>
  <c r="T349" i="6"/>
  <c r="S351" i="6" l="1"/>
  <c r="T350" i="6"/>
  <c r="S352" i="6" l="1"/>
  <c r="T351" i="6"/>
  <c r="S353" i="6" l="1"/>
  <c r="T352" i="6"/>
  <c r="S354" i="6" l="1"/>
  <c r="T353" i="6"/>
  <c r="S355" i="6" l="1"/>
  <c r="T354" i="6"/>
  <c r="S356" i="6" l="1"/>
  <c r="T355" i="6"/>
  <c r="S357" i="6" l="1"/>
  <c r="T356" i="6"/>
  <c r="S358" i="6" l="1"/>
  <c r="T357" i="6"/>
  <c r="S359" i="6" l="1"/>
  <c r="T358" i="6"/>
  <c r="S360" i="6" l="1"/>
  <c r="T359" i="6"/>
  <c r="S361" i="6" l="1"/>
  <c r="T360" i="6"/>
  <c r="S362" i="6" l="1"/>
  <c r="T361" i="6"/>
  <c r="S363" i="6" l="1"/>
  <c r="T362" i="6"/>
  <c r="S364" i="6" l="1"/>
  <c r="T363" i="6"/>
  <c r="S365" i="6" l="1"/>
  <c r="T364" i="6"/>
  <c r="S366" i="6" l="1"/>
  <c r="T365" i="6"/>
  <c r="S367" i="6" l="1"/>
  <c r="T366" i="6"/>
  <c r="S368" i="6" l="1"/>
  <c r="T367" i="6"/>
  <c r="S369" i="6" l="1"/>
  <c r="T368" i="6"/>
  <c r="S370" i="6" l="1"/>
  <c r="T369" i="6"/>
  <c r="S371" i="6" l="1"/>
  <c r="T370" i="6"/>
  <c r="S372" i="6" l="1"/>
  <c r="T371" i="6"/>
  <c r="S373" i="6" l="1"/>
  <c r="T372" i="6"/>
  <c r="S374" i="6" l="1"/>
  <c r="T373" i="6"/>
  <c r="S375" i="6" l="1"/>
  <c r="T374" i="6"/>
  <c r="S376" i="6" l="1"/>
  <c r="T375" i="6"/>
  <c r="S377" i="6" l="1"/>
  <c r="T376" i="6"/>
  <c r="S378" i="6" l="1"/>
  <c r="T377" i="6"/>
  <c r="S379" i="6" l="1"/>
  <c r="T378" i="6"/>
  <c r="S380" i="6" l="1"/>
  <c r="T379" i="6"/>
  <c r="S381" i="6" l="1"/>
  <c r="T380" i="6"/>
  <c r="S382" i="6" l="1"/>
  <c r="T381" i="6"/>
  <c r="S383" i="6" l="1"/>
  <c r="T382" i="6"/>
  <c r="S384" i="6" l="1"/>
  <c r="T383" i="6"/>
  <c r="S385" i="6" l="1"/>
  <c r="T384" i="6"/>
  <c r="S386" i="6" l="1"/>
  <c r="T385" i="6"/>
  <c r="S387" i="6" l="1"/>
  <c r="T386" i="6"/>
  <c r="S388" i="6" l="1"/>
  <c r="T387" i="6"/>
  <c r="S389" i="6" l="1"/>
  <c r="T388" i="6"/>
  <c r="S390" i="6" l="1"/>
  <c r="T389" i="6"/>
  <c r="S391" i="6" l="1"/>
  <c r="T390" i="6"/>
  <c r="S392" i="6" l="1"/>
  <c r="T391" i="6"/>
  <c r="S393" i="6" l="1"/>
  <c r="T392" i="6"/>
  <c r="S394" i="6" l="1"/>
  <c r="T393" i="6"/>
  <c r="S395" i="6" l="1"/>
  <c r="T394" i="6"/>
  <c r="S396" i="6" l="1"/>
  <c r="T395" i="6"/>
  <c r="S397" i="6" l="1"/>
  <c r="T396" i="6"/>
  <c r="S398" i="6" l="1"/>
  <c r="T397" i="6"/>
  <c r="S399" i="6" l="1"/>
  <c r="T398" i="6"/>
  <c r="S400" i="6" l="1"/>
  <c r="T399" i="6"/>
  <c r="S401" i="6" l="1"/>
  <c r="T400" i="6"/>
  <c r="S402" i="6" l="1"/>
  <c r="T401" i="6"/>
  <c r="S403" i="6" l="1"/>
  <c r="T402" i="6"/>
  <c r="S404" i="6" l="1"/>
  <c r="T403" i="6"/>
  <c r="S405" i="6" l="1"/>
  <c r="T404" i="6"/>
  <c r="S406" i="6" l="1"/>
  <c r="T405" i="6"/>
  <c r="S407" i="6" l="1"/>
  <c r="T406" i="6"/>
  <c r="S408" i="6" l="1"/>
  <c r="T407" i="6"/>
  <c r="S409" i="6" l="1"/>
  <c r="T408" i="6"/>
  <c r="S410" i="6" l="1"/>
  <c r="T409" i="6"/>
  <c r="S411" i="6" l="1"/>
  <c r="T410" i="6"/>
  <c r="S412" i="6" l="1"/>
  <c r="T411" i="6"/>
  <c r="S413" i="6" l="1"/>
  <c r="T412" i="6"/>
  <c r="S414" i="6" l="1"/>
  <c r="T413" i="6"/>
  <c r="S415" i="6" l="1"/>
  <c r="T414" i="6"/>
  <c r="S416" i="6" l="1"/>
  <c r="T415" i="6"/>
  <c r="S417" i="6" l="1"/>
  <c r="T416" i="6"/>
  <c r="S418" i="6" l="1"/>
  <c r="T417" i="6"/>
  <c r="S419" i="6" l="1"/>
  <c r="T418" i="6"/>
  <c r="S420" i="6" l="1"/>
  <c r="T419" i="6"/>
  <c r="S421" i="6" l="1"/>
  <c r="T420" i="6"/>
  <c r="S422" i="6" l="1"/>
  <c r="T421" i="6"/>
  <c r="S423" i="6" l="1"/>
  <c r="T422" i="6"/>
  <c r="S424" i="6" l="1"/>
  <c r="T423" i="6"/>
  <c r="S425" i="6" l="1"/>
  <c r="T424" i="6"/>
  <c r="S426" i="6" l="1"/>
  <c r="T425" i="6"/>
  <c r="S427" i="6" l="1"/>
  <c r="T426" i="6"/>
  <c r="S428" i="6" l="1"/>
  <c r="T427" i="6"/>
  <c r="S429" i="6" l="1"/>
  <c r="T428" i="6"/>
  <c r="S430" i="6" l="1"/>
  <c r="T429" i="6"/>
  <c r="S431" i="6" l="1"/>
  <c r="T430" i="6"/>
  <c r="S432" i="6" l="1"/>
  <c r="T431" i="6"/>
  <c r="S433" i="6" l="1"/>
  <c r="T432" i="6"/>
  <c r="S434" i="6" l="1"/>
  <c r="T433" i="6"/>
  <c r="S435" i="6" l="1"/>
  <c r="T434" i="6"/>
  <c r="S436" i="6" l="1"/>
  <c r="T435" i="6"/>
  <c r="S437" i="6" l="1"/>
  <c r="T436" i="6"/>
  <c r="S438" i="6" l="1"/>
  <c r="T437" i="6"/>
  <c r="S439" i="6" l="1"/>
  <c r="T438" i="6"/>
  <c r="S440" i="6" l="1"/>
  <c r="T439" i="6"/>
  <c r="S441" i="6" l="1"/>
  <c r="T440" i="6"/>
  <c r="S442" i="6" l="1"/>
  <c r="T441" i="6"/>
  <c r="S443" i="6" l="1"/>
  <c r="T442" i="6"/>
  <c r="S444" i="6" l="1"/>
  <c r="T443" i="6"/>
  <c r="S445" i="6" l="1"/>
  <c r="T444" i="6"/>
  <c r="S446" i="6" l="1"/>
  <c r="T445" i="6"/>
  <c r="S447" i="6" l="1"/>
  <c r="T446" i="6"/>
  <c r="S448" i="6" l="1"/>
  <c r="T447" i="6"/>
  <c r="S449" i="6" l="1"/>
  <c r="T448" i="6"/>
  <c r="S450" i="6" l="1"/>
  <c r="T449" i="6"/>
  <c r="S451" i="6" l="1"/>
  <c r="T450" i="6"/>
  <c r="S452" i="6" l="1"/>
  <c r="T451" i="6"/>
  <c r="S453" i="6" l="1"/>
  <c r="T452" i="6"/>
  <c r="S454" i="6" l="1"/>
  <c r="T453" i="6"/>
  <c r="S455" i="6" l="1"/>
  <c r="T454" i="6"/>
  <c r="S456" i="6" l="1"/>
  <c r="T455" i="6"/>
  <c r="S457" i="6" l="1"/>
  <c r="T456" i="6"/>
  <c r="S458" i="6" l="1"/>
  <c r="T457" i="6"/>
  <c r="S459" i="6" l="1"/>
  <c r="T458" i="6"/>
  <c r="S460" i="6" l="1"/>
  <c r="T459" i="6"/>
  <c r="S461" i="6" l="1"/>
  <c r="T460" i="6"/>
  <c r="S462" i="6" l="1"/>
  <c r="T461" i="6"/>
  <c r="S463" i="6" l="1"/>
  <c r="T462" i="6"/>
  <c r="S464" i="6" l="1"/>
  <c r="T463" i="6"/>
  <c r="S465" i="6" l="1"/>
  <c r="T464" i="6"/>
  <c r="S466" i="6" l="1"/>
  <c r="T465" i="6"/>
  <c r="S467" i="6" l="1"/>
  <c r="T466" i="6"/>
  <c r="S468" i="6" l="1"/>
  <c r="T467" i="6"/>
  <c r="S469" i="6" l="1"/>
  <c r="T468" i="6"/>
  <c r="S470" i="6" l="1"/>
  <c r="T469" i="6"/>
  <c r="S471" i="6" l="1"/>
  <c r="T470" i="6"/>
  <c r="S472" i="6" l="1"/>
  <c r="T471" i="6"/>
  <c r="S473" i="6" l="1"/>
  <c r="T472" i="6"/>
  <c r="S474" i="6" l="1"/>
  <c r="T473" i="6"/>
  <c r="S475" i="6" l="1"/>
  <c r="T474" i="6"/>
  <c r="S476" i="6" l="1"/>
  <c r="T475" i="6"/>
  <c r="S477" i="6" l="1"/>
  <c r="T476" i="6"/>
  <c r="S478" i="6" l="1"/>
  <c r="T477" i="6"/>
  <c r="S479" i="6" l="1"/>
  <c r="T478" i="6"/>
  <c r="S480" i="6" l="1"/>
  <c r="T479" i="6"/>
  <c r="S481" i="6" l="1"/>
  <c r="T480" i="6"/>
  <c r="S482" i="6" l="1"/>
  <c r="T481" i="6"/>
  <c r="S483" i="6" l="1"/>
  <c r="T482" i="6"/>
  <c r="S484" i="6" l="1"/>
  <c r="T483" i="6"/>
  <c r="S485" i="6" l="1"/>
  <c r="T484" i="6"/>
  <c r="S486" i="6" l="1"/>
  <c r="T485" i="6"/>
  <c r="S487" i="6" l="1"/>
  <c r="T486" i="6"/>
  <c r="S488" i="6" l="1"/>
  <c r="T487" i="6"/>
  <c r="S489" i="6" l="1"/>
  <c r="T488" i="6"/>
  <c r="S490" i="6" l="1"/>
  <c r="T489" i="6"/>
  <c r="S491" i="6" l="1"/>
  <c r="T490" i="6"/>
  <c r="S492" i="6" l="1"/>
  <c r="T491" i="6"/>
  <c r="S493" i="6" l="1"/>
  <c r="T492" i="6"/>
  <c r="S494" i="6" l="1"/>
  <c r="T493" i="6"/>
  <c r="S495" i="6" l="1"/>
  <c r="T494" i="6"/>
  <c r="S496" i="6" l="1"/>
  <c r="T495" i="6"/>
  <c r="S497" i="6" l="1"/>
  <c r="T496" i="6"/>
  <c r="S498" i="6" l="1"/>
  <c r="T497" i="6"/>
  <c r="S499" i="6" l="1"/>
  <c r="T498" i="6"/>
  <c r="S500" i="6" l="1"/>
  <c r="T499" i="6"/>
  <c r="S501" i="6" l="1"/>
  <c r="T500" i="6"/>
  <c r="S502" i="6" l="1"/>
  <c r="T501" i="6"/>
  <c r="S503" i="6" l="1"/>
  <c r="T502" i="6"/>
  <c r="S504" i="6" l="1"/>
  <c r="T503" i="6"/>
  <c r="S505" i="6" l="1"/>
  <c r="T504" i="6"/>
  <c r="S506" i="6" l="1"/>
  <c r="T505" i="6"/>
  <c r="S507" i="6" l="1"/>
  <c r="T506" i="6"/>
  <c r="S508" i="6" l="1"/>
  <c r="T507" i="6"/>
  <c r="S509" i="6" l="1"/>
  <c r="T508" i="6"/>
  <c r="S510" i="6" l="1"/>
  <c r="T509" i="6"/>
  <c r="S511" i="6" l="1"/>
  <c r="T510" i="6"/>
  <c r="S512" i="6" l="1"/>
  <c r="T511" i="6"/>
  <c r="S513" i="6" l="1"/>
  <c r="T512" i="6"/>
  <c r="S514" i="6" l="1"/>
  <c r="T513" i="6"/>
  <c r="S515" i="6" l="1"/>
  <c r="T514" i="6"/>
  <c r="S516" i="6" l="1"/>
  <c r="T515" i="6"/>
  <c r="S517" i="6" l="1"/>
  <c r="T516" i="6"/>
  <c r="S518" i="6" l="1"/>
  <c r="T517" i="6"/>
  <c r="S519" i="6" l="1"/>
  <c r="T518" i="6"/>
  <c r="S520" i="6" l="1"/>
  <c r="T519" i="6"/>
  <c r="S521" i="6" l="1"/>
  <c r="T520" i="6"/>
  <c r="S522" i="6" l="1"/>
  <c r="T521" i="6"/>
  <c r="S523" i="6" l="1"/>
  <c r="T522" i="6"/>
  <c r="S524" i="6" l="1"/>
  <c r="T523" i="6"/>
  <c r="S525" i="6" l="1"/>
  <c r="T524" i="6"/>
  <c r="S526" i="6" l="1"/>
  <c r="T525" i="6"/>
  <c r="S527" i="6" l="1"/>
  <c r="T526" i="6"/>
  <c r="S528" i="6" l="1"/>
  <c r="T527" i="6"/>
  <c r="S529" i="6" l="1"/>
  <c r="T528" i="6"/>
  <c r="S530" i="6" l="1"/>
  <c r="T529" i="6"/>
  <c r="S531" i="6" l="1"/>
  <c r="T530" i="6"/>
  <c r="S532" i="6" l="1"/>
  <c r="T531" i="6"/>
  <c r="S533" i="6" l="1"/>
  <c r="T532" i="6"/>
  <c r="S534" i="6" l="1"/>
  <c r="T533" i="6"/>
  <c r="S535" i="6" l="1"/>
  <c r="T534" i="6"/>
  <c r="S536" i="6" l="1"/>
  <c r="T535" i="6"/>
  <c r="S537" i="6" l="1"/>
  <c r="T536" i="6"/>
  <c r="S538" i="6" l="1"/>
  <c r="T537" i="6"/>
  <c r="S539" i="6" l="1"/>
  <c r="T538" i="6"/>
  <c r="S540" i="6" l="1"/>
  <c r="T539" i="6"/>
  <c r="S541" i="6" l="1"/>
  <c r="T540" i="6"/>
  <c r="S542" i="6" l="1"/>
  <c r="T541" i="6"/>
  <c r="S543" i="6" l="1"/>
  <c r="T542" i="6"/>
  <c r="S544" i="6" l="1"/>
  <c r="T543" i="6"/>
  <c r="S545" i="6" l="1"/>
  <c r="T544" i="6"/>
  <c r="S546" i="6" l="1"/>
  <c r="T545" i="6"/>
  <c r="S547" i="6" l="1"/>
  <c r="T546" i="6"/>
  <c r="S548" i="6" l="1"/>
  <c r="T547" i="6"/>
  <c r="S549" i="6" l="1"/>
  <c r="T548" i="6"/>
  <c r="S550" i="6" l="1"/>
  <c r="T549" i="6"/>
  <c r="S551" i="6" l="1"/>
  <c r="T550" i="6"/>
  <c r="S552" i="6" l="1"/>
  <c r="T551" i="6"/>
  <c r="S553" i="6" l="1"/>
  <c r="T552" i="6"/>
  <c r="S554" i="6" l="1"/>
  <c r="T553" i="6"/>
  <c r="S555" i="6" l="1"/>
  <c r="T554" i="6"/>
  <c r="S556" i="6" l="1"/>
  <c r="T555" i="6"/>
  <c r="S557" i="6" l="1"/>
  <c r="T556" i="6"/>
  <c r="S558" i="6" l="1"/>
  <c r="T557" i="6"/>
  <c r="S559" i="6" l="1"/>
  <c r="T558" i="6"/>
  <c r="S560" i="6" l="1"/>
  <c r="T559" i="6"/>
  <c r="S561" i="6" l="1"/>
  <c r="T560" i="6"/>
  <c r="S562" i="6" l="1"/>
  <c r="T561" i="6"/>
  <c r="S563" i="6" l="1"/>
  <c r="T562" i="6"/>
  <c r="S564" i="6" l="1"/>
  <c r="T563" i="6"/>
  <c r="S565" i="6" l="1"/>
  <c r="T564" i="6"/>
  <c r="S566" i="6" l="1"/>
  <c r="T565" i="6"/>
  <c r="S567" i="6" l="1"/>
  <c r="T566" i="6"/>
  <c r="S568" i="6" l="1"/>
  <c r="T567" i="6"/>
  <c r="S569" i="6" l="1"/>
  <c r="T568" i="6"/>
  <c r="S570" i="6" l="1"/>
  <c r="T569" i="6"/>
  <c r="S571" i="6" l="1"/>
  <c r="T570" i="6"/>
  <c r="S572" i="6" l="1"/>
  <c r="T571" i="6"/>
  <c r="S573" i="6" l="1"/>
  <c r="T572" i="6"/>
  <c r="S574" i="6" l="1"/>
  <c r="T573" i="6"/>
  <c r="S575" i="6" l="1"/>
  <c r="T574" i="6"/>
  <c r="S576" i="6" l="1"/>
  <c r="T575" i="6"/>
  <c r="S577" i="6" l="1"/>
  <c r="T576" i="6"/>
  <c r="S578" i="6" l="1"/>
  <c r="T577" i="6"/>
  <c r="S579" i="6" l="1"/>
  <c r="T578" i="6"/>
  <c r="S580" i="6" l="1"/>
  <c r="T579" i="6"/>
  <c r="S581" i="6" l="1"/>
  <c r="T580" i="6"/>
  <c r="S582" i="6" l="1"/>
  <c r="T581" i="6"/>
  <c r="S583" i="6" l="1"/>
  <c r="T582" i="6"/>
  <c r="S584" i="6" l="1"/>
  <c r="T583" i="6"/>
  <c r="S585" i="6" l="1"/>
  <c r="T584" i="6"/>
  <c r="S586" i="6" l="1"/>
  <c r="T585" i="6"/>
  <c r="S587" i="6" l="1"/>
  <c r="T586" i="6"/>
  <c r="S588" i="6" l="1"/>
  <c r="T587" i="6"/>
  <c r="S589" i="6" l="1"/>
  <c r="T588" i="6"/>
  <c r="S590" i="6" l="1"/>
  <c r="T589" i="6"/>
  <c r="S591" i="6" l="1"/>
  <c r="T590" i="6"/>
  <c r="S592" i="6" l="1"/>
  <c r="T591" i="6"/>
  <c r="S593" i="6" l="1"/>
  <c r="T592" i="6"/>
  <c r="S594" i="6" l="1"/>
  <c r="T593" i="6"/>
  <c r="S595" i="6" l="1"/>
  <c r="T594" i="6"/>
  <c r="S596" i="6" l="1"/>
  <c r="T595" i="6"/>
  <c r="S597" i="6" l="1"/>
  <c r="T596" i="6"/>
  <c r="S598" i="6" l="1"/>
  <c r="T597" i="6"/>
  <c r="S599" i="6" l="1"/>
  <c r="T598" i="6"/>
  <c r="S600" i="6" l="1"/>
  <c r="T599" i="6"/>
  <c r="S601" i="6" l="1"/>
  <c r="T600" i="6"/>
  <c r="S602" i="6" l="1"/>
  <c r="T601" i="6"/>
  <c r="S603" i="6" l="1"/>
  <c r="T602" i="6"/>
  <c r="S604" i="6" l="1"/>
  <c r="T603" i="6"/>
  <c r="S605" i="6" l="1"/>
  <c r="T604" i="6"/>
  <c r="S606" i="6" l="1"/>
  <c r="T605" i="6"/>
  <c r="S607" i="6" l="1"/>
  <c r="T606" i="6"/>
  <c r="S608" i="6" l="1"/>
  <c r="T607" i="6"/>
  <c r="S609" i="6" l="1"/>
  <c r="T608" i="6"/>
  <c r="S610" i="6" l="1"/>
  <c r="T609" i="6"/>
  <c r="S611" i="6" l="1"/>
  <c r="T610" i="6"/>
  <c r="S612" i="6" l="1"/>
  <c r="T611" i="6"/>
  <c r="S613" i="6" l="1"/>
  <c r="T612" i="6"/>
  <c r="S614" i="6" l="1"/>
  <c r="T613" i="6"/>
  <c r="S615" i="6" l="1"/>
  <c r="T614" i="6"/>
  <c r="S616" i="6" l="1"/>
  <c r="T615" i="6"/>
  <c r="S617" i="6" l="1"/>
  <c r="T616" i="6"/>
  <c r="S618" i="6" l="1"/>
  <c r="T617" i="6"/>
  <c r="S619" i="6" l="1"/>
  <c r="T618" i="6"/>
  <c r="S620" i="6" l="1"/>
  <c r="T619" i="6"/>
  <c r="S621" i="6" l="1"/>
  <c r="T620" i="6"/>
  <c r="S622" i="6" l="1"/>
  <c r="T621" i="6"/>
  <c r="S623" i="6" l="1"/>
  <c r="T622" i="6"/>
  <c r="S624" i="6" l="1"/>
  <c r="T623" i="6"/>
  <c r="S625" i="6" l="1"/>
  <c r="W625" i="6" s="1"/>
  <c r="W624" i="6" s="1"/>
  <c r="W623" i="6" s="1"/>
  <c r="W622" i="6" s="1"/>
  <c r="W621" i="6" s="1"/>
  <c r="W620" i="6" s="1"/>
  <c r="W619" i="6" s="1"/>
  <c r="W618" i="6" s="1"/>
  <c r="W617" i="6" s="1"/>
  <c r="W616" i="6" s="1"/>
  <c r="W615" i="6" s="1"/>
  <c r="W614" i="6" s="1"/>
  <c r="W613" i="6" s="1"/>
  <c r="W612" i="6" s="1"/>
  <c r="W611" i="6" s="1"/>
  <c r="W610" i="6" s="1"/>
  <c r="W609" i="6" s="1"/>
  <c r="W608" i="6" s="1"/>
  <c r="W607" i="6" s="1"/>
  <c r="W606" i="6" s="1"/>
  <c r="W605" i="6" s="1"/>
  <c r="W604" i="6" s="1"/>
  <c r="W603" i="6" s="1"/>
  <c r="W602" i="6" s="1"/>
  <c r="W601" i="6" s="1"/>
  <c r="W600" i="6" s="1"/>
  <c r="W599" i="6" s="1"/>
  <c r="W598" i="6" s="1"/>
  <c r="W597" i="6" s="1"/>
  <c r="W596" i="6" s="1"/>
  <c r="W595" i="6" s="1"/>
  <c r="W594" i="6" s="1"/>
  <c r="W593" i="6" s="1"/>
  <c r="W592" i="6" s="1"/>
  <c r="W591" i="6" s="1"/>
  <c r="W590" i="6" s="1"/>
  <c r="W589" i="6" s="1"/>
  <c r="W588" i="6" s="1"/>
  <c r="W587" i="6" s="1"/>
  <c r="W586" i="6" s="1"/>
  <c r="W585" i="6" s="1"/>
  <c r="W584" i="6" s="1"/>
  <c r="W583" i="6" s="1"/>
  <c r="W582" i="6" s="1"/>
  <c r="W581" i="6" s="1"/>
  <c r="W580" i="6" s="1"/>
  <c r="W579" i="6" s="1"/>
  <c r="W578" i="6" s="1"/>
  <c r="W577" i="6" s="1"/>
  <c r="W576" i="6" s="1"/>
  <c r="W575" i="6" s="1"/>
  <c r="W574" i="6" s="1"/>
  <c r="W573" i="6" s="1"/>
  <c r="W572" i="6" s="1"/>
  <c r="W571" i="6" s="1"/>
  <c r="W570" i="6" s="1"/>
  <c r="W569" i="6" s="1"/>
  <c r="W568" i="6" s="1"/>
  <c r="W567" i="6" s="1"/>
  <c r="W566" i="6" s="1"/>
  <c r="W565" i="6" s="1"/>
  <c r="W564" i="6" s="1"/>
  <c r="W563" i="6" s="1"/>
  <c r="W562" i="6" s="1"/>
  <c r="W561" i="6" s="1"/>
  <c r="W560" i="6" s="1"/>
  <c r="W559" i="6" s="1"/>
  <c r="W558" i="6" s="1"/>
  <c r="W557" i="6" s="1"/>
  <c r="W556" i="6" s="1"/>
  <c r="W555" i="6" s="1"/>
  <c r="W554" i="6" s="1"/>
  <c r="W553" i="6" s="1"/>
  <c r="W552" i="6" s="1"/>
  <c r="W551" i="6" s="1"/>
  <c r="W550" i="6" s="1"/>
  <c r="W549" i="6" s="1"/>
  <c r="W548" i="6" s="1"/>
  <c r="W547" i="6" s="1"/>
  <c r="W546" i="6" s="1"/>
  <c r="W545" i="6" s="1"/>
  <c r="W544" i="6" s="1"/>
  <c r="W543" i="6" s="1"/>
  <c r="W542" i="6" s="1"/>
  <c r="W541" i="6" s="1"/>
  <c r="W540" i="6" s="1"/>
  <c r="W539" i="6" s="1"/>
  <c r="W538" i="6" s="1"/>
  <c r="W537" i="6" s="1"/>
  <c r="W536" i="6" s="1"/>
  <c r="W535" i="6" s="1"/>
  <c r="W534" i="6" s="1"/>
  <c r="W533" i="6" s="1"/>
  <c r="W532" i="6" s="1"/>
  <c r="W531" i="6" s="1"/>
  <c r="W530" i="6" s="1"/>
  <c r="W529" i="6" s="1"/>
  <c r="W528" i="6" s="1"/>
  <c r="W527" i="6" s="1"/>
  <c r="W526" i="6" s="1"/>
  <c r="W525" i="6" s="1"/>
  <c r="W524" i="6" s="1"/>
  <c r="W523" i="6" s="1"/>
  <c r="W522" i="6" s="1"/>
  <c r="W521" i="6" s="1"/>
  <c r="W520" i="6" s="1"/>
  <c r="W519" i="6" s="1"/>
  <c r="W518" i="6" s="1"/>
  <c r="W517" i="6" s="1"/>
  <c r="W516" i="6" s="1"/>
  <c r="W515" i="6" s="1"/>
  <c r="W514" i="6" s="1"/>
  <c r="W513" i="6" s="1"/>
  <c r="W512" i="6" s="1"/>
  <c r="W511" i="6" s="1"/>
  <c r="W510" i="6" s="1"/>
  <c r="W509" i="6" s="1"/>
  <c r="W508" i="6" s="1"/>
  <c r="W507" i="6" s="1"/>
  <c r="W506" i="6" s="1"/>
  <c r="W505" i="6" s="1"/>
  <c r="W504" i="6" s="1"/>
  <c r="W503" i="6" s="1"/>
  <c r="W502" i="6" s="1"/>
  <c r="W501" i="6" s="1"/>
  <c r="W500" i="6" s="1"/>
  <c r="W499" i="6" s="1"/>
  <c r="W498" i="6" s="1"/>
  <c r="W497" i="6" s="1"/>
  <c r="W496" i="6" s="1"/>
  <c r="W495" i="6" s="1"/>
  <c r="W494" i="6" s="1"/>
  <c r="W493" i="6" s="1"/>
  <c r="W492" i="6" s="1"/>
  <c r="W491" i="6" s="1"/>
  <c r="W490" i="6" s="1"/>
  <c r="W489" i="6" s="1"/>
  <c r="W488" i="6" s="1"/>
  <c r="W487" i="6" s="1"/>
  <c r="W486" i="6" s="1"/>
  <c r="W485" i="6" s="1"/>
  <c r="W484" i="6" s="1"/>
  <c r="W483" i="6" s="1"/>
  <c r="W482" i="6" s="1"/>
  <c r="W481" i="6" s="1"/>
  <c r="W480" i="6" s="1"/>
  <c r="W479" i="6" s="1"/>
  <c r="W478" i="6" s="1"/>
  <c r="W477" i="6" s="1"/>
  <c r="W476" i="6" s="1"/>
  <c r="W475" i="6" s="1"/>
  <c r="W474" i="6" s="1"/>
  <c r="W473" i="6" s="1"/>
  <c r="W472" i="6" s="1"/>
  <c r="W471" i="6" s="1"/>
  <c r="W470" i="6" s="1"/>
  <c r="W469" i="6" s="1"/>
  <c r="W468" i="6" s="1"/>
  <c r="W467" i="6" s="1"/>
  <c r="W466" i="6" s="1"/>
  <c r="W465" i="6" s="1"/>
  <c r="W464" i="6" s="1"/>
  <c r="W463" i="6" s="1"/>
  <c r="W462" i="6" s="1"/>
  <c r="W461" i="6" s="1"/>
  <c r="W460" i="6" s="1"/>
  <c r="W459" i="6" s="1"/>
  <c r="W458" i="6" s="1"/>
  <c r="W457" i="6" s="1"/>
  <c r="W456" i="6" s="1"/>
  <c r="W455" i="6" s="1"/>
  <c r="W454" i="6" s="1"/>
  <c r="W453" i="6" s="1"/>
  <c r="W452" i="6" s="1"/>
  <c r="W451" i="6" s="1"/>
  <c r="W450" i="6" s="1"/>
  <c r="W449" i="6" s="1"/>
  <c r="W448" i="6" s="1"/>
  <c r="W447" i="6" s="1"/>
  <c r="W446" i="6" s="1"/>
  <c r="W445" i="6" s="1"/>
  <c r="W444" i="6" s="1"/>
  <c r="W443" i="6" s="1"/>
  <c r="W442" i="6" s="1"/>
  <c r="W441" i="6" s="1"/>
  <c r="W440" i="6" s="1"/>
  <c r="W439" i="6" s="1"/>
  <c r="W438" i="6" s="1"/>
  <c r="W437" i="6" s="1"/>
  <c r="W436" i="6" s="1"/>
  <c r="W435" i="6" s="1"/>
  <c r="W434" i="6" s="1"/>
  <c r="W433" i="6" s="1"/>
  <c r="W432" i="6" s="1"/>
  <c r="W431" i="6" s="1"/>
  <c r="W430" i="6" s="1"/>
  <c r="W429" i="6" s="1"/>
  <c r="W428" i="6" s="1"/>
  <c r="W427" i="6" s="1"/>
  <c r="W426" i="6" s="1"/>
  <c r="W425" i="6" s="1"/>
  <c r="W424" i="6" s="1"/>
  <c r="W423" i="6" s="1"/>
  <c r="W422" i="6" s="1"/>
  <c r="W421" i="6" s="1"/>
  <c r="W420" i="6" s="1"/>
  <c r="W419" i="6" s="1"/>
  <c r="W418" i="6" s="1"/>
  <c r="W417" i="6" s="1"/>
  <c r="W416" i="6" s="1"/>
  <c r="W415" i="6" s="1"/>
  <c r="W414" i="6" s="1"/>
  <c r="W413" i="6" s="1"/>
  <c r="W412" i="6" s="1"/>
  <c r="W411" i="6" s="1"/>
  <c r="W410" i="6" s="1"/>
  <c r="W409" i="6" s="1"/>
  <c r="W408" i="6" s="1"/>
  <c r="W407" i="6" s="1"/>
  <c r="W406" i="6" s="1"/>
  <c r="W405" i="6" s="1"/>
  <c r="W404" i="6" s="1"/>
  <c r="W403" i="6" s="1"/>
  <c r="W402" i="6" s="1"/>
  <c r="W401" i="6" s="1"/>
  <c r="W400" i="6" s="1"/>
  <c r="W399" i="6" s="1"/>
  <c r="W398" i="6" s="1"/>
  <c r="W397" i="6" s="1"/>
  <c r="W396" i="6" s="1"/>
  <c r="W395" i="6" s="1"/>
  <c r="W394" i="6" s="1"/>
  <c r="W393" i="6" s="1"/>
  <c r="W392" i="6" s="1"/>
  <c r="W391" i="6" s="1"/>
  <c r="W390" i="6" s="1"/>
  <c r="W389" i="6" s="1"/>
  <c r="W388" i="6" s="1"/>
  <c r="W387" i="6" s="1"/>
  <c r="W386" i="6" s="1"/>
  <c r="W385" i="6" s="1"/>
  <c r="W384" i="6" s="1"/>
  <c r="W383" i="6" s="1"/>
  <c r="W382" i="6" s="1"/>
  <c r="W381" i="6" s="1"/>
  <c r="W380" i="6" s="1"/>
  <c r="W379" i="6" s="1"/>
  <c r="W378" i="6" s="1"/>
  <c r="W377" i="6" s="1"/>
  <c r="W376" i="6" s="1"/>
  <c r="W375" i="6" s="1"/>
  <c r="W374" i="6" s="1"/>
  <c r="W373" i="6" s="1"/>
  <c r="W372" i="6" s="1"/>
  <c r="W371" i="6" s="1"/>
  <c r="W370" i="6" s="1"/>
  <c r="W369" i="6" s="1"/>
  <c r="W368" i="6" s="1"/>
  <c r="W367" i="6" s="1"/>
  <c r="W366" i="6" s="1"/>
  <c r="W365" i="6" s="1"/>
  <c r="W364" i="6" s="1"/>
  <c r="W363" i="6" s="1"/>
  <c r="W362" i="6" s="1"/>
  <c r="W361" i="6" s="1"/>
  <c r="W360" i="6" s="1"/>
  <c r="W359" i="6" s="1"/>
  <c r="W358" i="6" s="1"/>
  <c r="W357" i="6" s="1"/>
  <c r="W356" i="6" s="1"/>
  <c r="W355" i="6" s="1"/>
  <c r="W354" i="6" s="1"/>
  <c r="W353" i="6" s="1"/>
  <c r="W352" i="6" s="1"/>
  <c r="W351" i="6" s="1"/>
  <c r="W350" i="6" s="1"/>
  <c r="W349" i="6" s="1"/>
  <c r="W348" i="6" s="1"/>
  <c r="W347" i="6" s="1"/>
  <c r="W346" i="6" s="1"/>
  <c r="W345" i="6" s="1"/>
  <c r="W344" i="6" s="1"/>
  <c r="W343" i="6" s="1"/>
  <c r="W342" i="6" s="1"/>
  <c r="W341" i="6" s="1"/>
  <c r="W340" i="6" s="1"/>
  <c r="W339" i="6" s="1"/>
  <c r="W338" i="6" s="1"/>
  <c r="W337" i="6" s="1"/>
  <c r="W336" i="6" s="1"/>
  <c r="W335" i="6" s="1"/>
  <c r="W334" i="6" s="1"/>
  <c r="W333" i="6" s="1"/>
  <c r="W332" i="6" s="1"/>
  <c r="W331" i="6" s="1"/>
  <c r="W330" i="6" s="1"/>
  <c r="W329" i="6" s="1"/>
  <c r="W328" i="6" s="1"/>
  <c r="W327" i="6" s="1"/>
  <c r="W326" i="6" s="1"/>
  <c r="W325" i="6" s="1"/>
  <c r="W324" i="6" s="1"/>
  <c r="W323" i="6" s="1"/>
  <c r="W322" i="6" s="1"/>
  <c r="W321" i="6" s="1"/>
  <c r="W320" i="6" s="1"/>
  <c r="W319" i="6" s="1"/>
  <c r="W318" i="6" s="1"/>
  <c r="W317" i="6" s="1"/>
  <c r="W316" i="6" s="1"/>
  <c r="W315" i="6" s="1"/>
  <c r="W314" i="6" s="1"/>
  <c r="W313" i="6" s="1"/>
  <c r="W312" i="6" s="1"/>
  <c r="W311" i="6" s="1"/>
  <c r="W310" i="6" s="1"/>
  <c r="W309" i="6" s="1"/>
  <c r="W308" i="6" s="1"/>
  <c r="W307" i="6" s="1"/>
  <c r="W306" i="6" s="1"/>
  <c r="W305" i="6" s="1"/>
  <c r="W304" i="6" s="1"/>
  <c r="W303" i="6" s="1"/>
  <c r="W302" i="6" s="1"/>
  <c r="W301" i="6" s="1"/>
  <c r="W300" i="6" s="1"/>
  <c r="W299" i="6" s="1"/>
  <c r="W298" i="6" s="1"/>
  <c r="W297" i="6" s="1"/>
  <c r="W296" i="6" s="1"/>
  <c r="W295" i="6" s="1"/>
  <c r="W294" i="6" s="1"/>
  <c r="W293" i="6" s="1"/>
  <c r="W292" i="6" s="1"/>
  <c r="W291" i="6" s="1"/>
  <c r="W290" i="6" s="1"/>
  <c r="W289" i="6" s="1"/>
  <c r="W288" i="6" s="1"/>
  <c r="W287" i="6" s="1"/>
  <c r="W286" i="6" s="1"/>
  <c r="W285" i="6" s="1"/>
  <c r="W284" i="6" s="1"/>
  <c r="W283" i="6" s="1"/>
  <c r="W282" i="6" s="1"/>
  <c r="W281" i="6" s="1"/>
  <c r="W280" i="6" s="1"/>
  <c r="W279" i="6" s="1"/>
  <c r="W278" i="6" s="1"/>
  <c r="W277" i="6" s="1"/>
  <c r="W276" i="6" s="1"/>
  <c r="W275" i="6" s="1"/>
  <c r="W274" i="6" s="1"/>
  <c r="W273" i="6" s="1"/>
  <c r="W272" i="6" s="1"/>
  <c r="W271" i="6" s="1"/>
  <c r="W270" i="6" s="1"/>
  <c r="W269" i="6" s="1"/>
  <c r="W268" i="6" s="1"/>
  <c r="W267" i="6" s="1"/>
  <c r="W266" i="6" s="1"/>
  <c r="W265" i="6" s="1"/>
  <c r="W264" i="6" s="1"/>
  <c r="W263" i="6" s="1"/>
  <c r="W262" i="6" s="1"/>
  <c r="W261" i="6" s="1"/>
  <c r="W260" i="6" s="1"/>
  <c r="W259" i="6" s="1"/>
  <c r="W258" i="6" s="1"/>
  <c r="W257" i="6" s="1"/>
  <c r="W256" i="6" s="1"/>
  <c r="W255" i="6" s="1"/>
  <c r="W254" i="6" s="1"/>
  <c r="W253" i="6" s="1"/>
  <c r="W252" i="6" s="1"/>
  <c r="W251" i="6" s="1"/>
  <c r="W250" i="6" s="1"/>
  <c r="W249" i="6" s="1"/>
  <c r="W248" i="6" s="1"/>
  <c r="W247" i="6" s="1"/>
  <c r="W246" i="6" s="1"/>
  <c r="T624" i="6"/>
  <c r="W245" i="6" l="1"/>
  <c r="W244" i="6" s="1"/>
  <c r="W243" i="6" s="1"/>
  <c r="W242" i="6" s="1"/>
  <c r="W241" i="6" s="1"/>
  <c r="W240" i="6" s="1"/>
  <c r="W239" i="6" s="1"/>
  <c r="W238" i="6" s="1"/>
  <c r="W237" i="6" s="1"/>
  <c r="W236" i="6" s="1"/>
  <c r="W235" i="6" s="1"/>
  <c r="W234" i="6" s="1"/>
  <c r="W233" i="6" s="1"/>
  <c r="W232" i="6" s="1"/>
  <c r="W231" i="6" s="1"/>
  <c r="W230" i="6" s="1"/>
  <c r="W229" i="6" s="1"/>
  <c r="W228" i="6" s="1"/>
  <c r="W227" i="6" s="1"/>
  <c r="W226" i="6" s="1"/>
  <c r="W225" i="6" s="1"/>
  <c r="W224" i="6" s="1"/>
  <c r="W223" i="6" s="1"/>
  <c r="W222" i="6" s="1"/>
  <c r="W221" i="6" s="1"/>
  <c r="W220" i="6" s="1"/>
  <c r="W219" i="6" s="1"/>
  <c r="W218" i="6" s="1"/>
  <c r="W217" i="6" s="1"/>
  <c r="W216" i="6" s="1"/>
  <c r="W215" i="6" s="1"/>
  <c r="W214" i="6" s="1"/>
  <c r="W213" i="6" s="1"/>
  <c r="W212" i="6" s="1"/>
  <c r="W211" i="6" s="1"/>
  <c r="W210" i="6" s="1"/>
  <c r="W209" i="6" s="1"/>
  <c r="W208" i="6" s="1"/>
  <c r="W207" i="6" s="1"/>
  <c r="W206" i="6" s="1"/>
  <c r="W205" i="6" s="1"/>
  <c r="W204" i="6" s="1"/>
  <c r="W203" i="6" s="1"/>
  <c r="W202" i="6" s="1"/>
  <c r="W201" i="6" s="1"/>
  <c r="W200" i="6" s="1"/>
  <c r="W199" i="6" s="1"/>
  <c r="W198" i="6" s="1"/>
  <c r="W197" i="6" s="1"/>
  <c r="W196" i="6" s="1"/>
  <c r="W195" i="6" s="1"/>
  <c r="W194" i="6" s="1"/>
  <c r="W193" i="6" s="1"/>
  <c r="W192" i="6" s="1"/>
  <c r="W191" i="6" s="1"/>
  <c r="W190" i="6" s="1"/>
  <c r="W189" i="6" s="1"/>
  <c r="W188" i="6" s="1"/>
  <c r="W187" i="6" s="1"/>
  <c r="W186" i="6" s="1"/>
  <c r="W185" i="6" s="1"/>
  <c r="W184" i="6" s="1"/>
  <c r="W183" i="6" s="1"/>
  <c r="W182" i="6" s="1"/>
  <c r="W181" i="6" s="1"/>
  <c r="W180" i="6" s="1"/>
  <c r="W179" i="6" s="1"/>
  <c r="W178" i="6" s="1"/>
  <c r="W177" i="6" s="1"/>
  <c r="W176" i="6" s="1"/>
  <c r="W175" i="6" s="1"/>
  <c r="W174" i="6" s="1"/>
  <c r="W173" i="6" s="1"/>
  <c r="W172" i="6" s="1"/>
  <c r="W171" i="6" s="1"/>
  <c r="W170" i="6" s="1"/>
  <c r="W169" i="6" s="1"/>
  <c r="W168" i="6" s="1"/>
  <c r="W167" i="6" s="1"/>
  <c r="W166" i="6" s="1"/>
  <c r="W165" i="6" s="1"/>
  <c r="W164" i="6" s="1"/>
  <c r="W163" i="6" s="1"/>
  <c r="W162" i="6" s="1"/>
  <c r="W161" i="6" s="1"/>
  <c r="W160" i="6" s="1"/>
  <c r="W159" i="6" s="1"/>
  <c r="W158" i="6" s="1"/>
  <c r="W157" i="6" s="1"/>
  <c r="W156" i="6" s="1"/>
  <c r="W155" i="6" s="1"/>
  <c r="W154" i="6" s="1"/>
  <c r="W153" i="6" s="1"/>
  <c r="W152" i="6" s="1"/>
  <c r="W151" i="6" s="1"/>
  <c r="W150" i="6" s="1"/>
  <c r="W149" i="6" s="1"/>
  <c r="W148" i="6" s="1"/>
  <c r="W147" i="6" s="1"/>
  <c r="W146" i="6" s="1"/>
  <c r="W145" i="6" s="1"/>
  <c r="W144" i="6" s="1"/>
  <c r="W143" i="6" s="1"/>
  <c r="W142" i="6" s="1"/>
  <c r="W141" i="6" s="1"/>
  <c r="W140" i="6" s="1"/>
  <c r="W139" i="6" s="1"/>
  <c r="W138" i="6" s="1"/>
  <c r="W137" i="6" s="1"/>
  <c r="W136" i="6" s="1"/>
  <c r="W135" i="6" s="1"/>
  <c r="W134" i="6" s="1"/>
  <c r="W133" i="6" s="1"/>
  <c r="W132" i="6" s="1"/>
  <c r="W131" i="6" s="1"/>
  <c r="W130" i="6" s="1"/>
  <c r="W129" i="6" s="1"/>
  <c r="W128" i="6" s="1"/>
  <c r="W127" i="6" s="1"/>
  <c r="W126" i="6" s="1"/>
  <c r="W125" i="6" s="1"/>
  <c r="W124" i="6" s="1"/>
  <c r="W123" i="6" s="1"/>
  <c r="W122" i="6" s="1"/>
  <c r="W121" i="6" s="1"/>
  <c r="W120" i="6" s="1"/>
  <c r="W119" i="6" s="1"/>
  <c r="W118" i="6" s="1"/>
  <c r="W117" i="6" s="1"/>
  <c r="W116" i="6" s="1"/>
  <c r="W115" i="6" s="1"/>
  <c r="W114" i="6" s="1"/>
  <c r="W113" i="6" s="1"/>
  <c r="W112" i="6" s="1"/>
  <c r="W111" i="6" s="1"/>
  <c r="W110" i="6" s="1"/>
  <c r="W109" i="6" s="1"/>
  <c r="W108" i="6" s="1"/>
  <c r="W107" i="6" s="1"/>
  <c r="W106" i="6" s="1"/>
  <c r="W105" i="6" s="1"/>
  <c r="W104" i="6" s="1"/>
  <c r="W103" i="6" s="1"/>
  <c r="W102" i="6" s="1"/>
  <c r="W101" i="6" s="1"/>
  <c r="W100" i="6" s="1"/>
  <c r="W99" i="6" s="1"/>
  <c r="W98" i="6" s="1"/>
  <c r="W97" i="6" s="1"/>
  <c r="W96" i="6" s="1"/>
  <c r="W95" i="6" s="1"/>
  <c r="W94" i="6" s="1"/>
  <c r="W93" i="6" s="1"/>
  <c r="W92" i="6" s="1"/>
  <c r="W91" i="6" s="1"/>
  <c r="W90" i="6" s="1"/>
  <c r="W89" i="6" s="1"/>
  <c r="W88" i="6" s="1"/>
  <c r="W87" i="6" s="1"/>
  <c r="W86" i="6" s="1"/>
  <c r="W85" i="6" s="1"/>
  <c r="W84" i="6" s="1"/>
  <c r="W83" i="6" s="1"/>
  <c r="W82" i="6" s="1"/>
  <c r="W81" i="6" s="1"/>
  <c r="W80" i="6" s="1"/>
  <c r="W79" i="6" s="1"/>
  <c r="W78" i="6" s="1"/>
  <c r="W77" i="6" s="1"/>
  <c r="W76" i="6" s="1"/>
  <c r="W75" i="6" s="1"/>
  <c r="W74" i="6" s="1"/>
  <c r="W73" i="6" s="1"/>
  <c r="W72" i="6" s="1"/>
  <c r="W71" i="6" s="1"/>
  <c r="W70" i="6" s="1"/>
  <c r="W69" i="6" s="1"/>
  <c r="W68" i="6" s="1"/>
  <c r="W67" i="6" s="1"/>
  <c r="W66" i="6" s="1"/>
  <c r="W65" i="6" s="1"/>
  <c r="W64" i="6" s="1"/>
  <c r="W63" i="6" s="1"/>
  <c r="W62" i="6" s="1"/>
  <c r="W61" i="6" s="1"/>
  <c r="W60" i="6" s="1"/>
  <c r="W59" i="6" s="1"/>
  <c r="W58" i="6" s="1"/>
  <c r="W57" i="6" s="1"/>
  <c r="W56" i="6" s="1"/>
  <c r="W55" i="6" s="1"/>
  <c r="W54" i="6" s="1"/>
  <c r="W53" i="6" s="1"/>
  <c r="W52" i="6" s="1"/>
  <c r="W51" i="6" s="1"/>
  <c r="W50" i="6" s="1"/>
  <c r="W49" i="6" s="1"/>
  <c r="W48" i="6" s="1"/>
  <c r="W47" i="6" s="1"/>
  <c r="W46" i="6" s="1"/>
  <c r="W45" i="6" s="1"/>
  <c r="W44" i="6" s="1"/>
  <c r="W43" i="6" s="1"/>
  <c r="W42" i="6" s="1"/>
  <c r="W41" i="6" s="1"/>
  <c r="W40" i="6" s="1"/>
  <c r="W39" i="6" s="1"/>
  <c r="W38" i="6" s="1"/>
  <c r="W37" i="6" s="1"/>
  <c r="W36" i="6" s="1"/>
  <c r="W35" i="6" s="1"/>
  <c r="W34" i="6" s="1"/>
  <c r="W33" i="6" s="1"/>
  <c r="W32" i="6" s="1"/>
  <c r="W31" i="6" s="1"/>
  <c r="W30" i="6" s="1"/>
  <c r="W29" i="6" s="1"/>
  <c r="W28" i="6" s="1"/>
  <c r="W27" i="6" s="1"/>
  <c r="W26" i="6" s="1"/>
  <c r="W25" i="6" s="1"/>
  <c r="W24" i="6" s="1"/>
  <c r="W23" i="6" s="1"/>
  <c r="W22" i="6" s="1"/>
  <c r="W21" i="6" s="1"/>
  <c r="W20" i="6" s="1"/>
  <c r="W19" i="6" s="1"/>
  <c r="W18" i="6" s="1"/>
  <c r="W17" i="6" s="1"/>
  <c r="W16" i="6" s="1"/>
  <c r="W15" i="6" s="1"/>
  <c r="W14" i="6" s="1"/>
  <c r="W13" i="6" s="1"/>
  <c r="W12" i="6" s="1"/>
  <c r="W11" i="6" s="1"/>
  <c r="W10" i="6" s="1"/>
  <c r="W9" i="6" s="1"/>
  <c r="W8" i="6" s="1"/>
  <c r="W7" i="6" s="1"/>
  <c r="W6" i="6" s="1"/>
  <c r="W5" i="6" s="1"/>
  <c r="X5" i="6" s="1"/>
  <c r="X6" i="6" s="1"/>
  <c r="X7" i="6" s="1"/>
  <c r="X8" i="6" s="1"/>
  <c r="X9" i="6" s="1"/>
  <c r="X10" i="6" s="1"/>
  <c r="X11" i="6" s="1"/>
  <c r="X12" i="6" s="1"/>
  <c r="X13" i="6" s="1"/>
  <c r="X14" i="6" s="1"/>
  <c r="X15" i="6" s="1"/>
  <c r="X16" i="6" s="1"/>
  <c r="X17" i="6" s="1"/>
  <c r="X18" i="6" s="1"/>
  <c r="X19" i="6" s="1"/>
  <c r="X20" i="6" s="1"/>
  <c r="X21" i="6" s="1"/>
  <c r="X22" i="6" s="1"/>
  <c r="X23" i="6" s="1"/>
  <c r="X24" i="6" s="1"/>
  <c r="X25" i="6" s="1"/>
  <c r="X26" i="6" s="1"/>
  <c r="X27" i="6" s="1"/>
  <c r="X28" i="6" s="1"/>
  <c r="X29" i="6" s="1"/>
  <c r="X30" i="6" s="1"/>
  <c r="X31" i="6" s="1"/>
  <c r="X32" i="6" s="1"/>
  <c r="X33" i="6" s="1"/>
  <c r="X34" i="6" s="1"/>
  <c r="X35" i="6" s="1"/>
  <c r="X36" i="6" s="1"/>
  <c r="X37" i="6" s="1"/>
  <c r="X38" i="6" s="1"/>
  <c r="X39" i="6" s="1"/>
  <c r="X40" i="6" s="1"/>
  <c r="X41" i="6" s="1"/>
  <c r="X42" i="6" s="1"/>
  <c r="X43" i="6" s="1"/>
  <c r="X44" i="6" s="1"/>
  <c r="X45" i="6" s="1"/>
  <c r="X46" i="6" s="1"/>
  <c r="X47" i="6" s="1"/>
  <c r="X48" i="6" s="1"/>
  <c r="X49" i="6" s="1"/>
  <c r="X50" i="6" s="1"/>
  <c r="X51" i="6" s="1"/>
  <c r="X52" i="6" s="1"/>
  <c r="X53" i="6" s="1"/>
  <c r="X54" i="6" s="1"/>
  <c r="X55" i="6" s="1"/>
  <c r="X56" i="6" s="1"/>
  <c r="X57" i="6" s="1"/>
  <c r="X58" i="6" s="1"/>
  <c r="X59" i="6" s="1"/>
  <c r="X60" i="6" s="1"/>
  <c r="X61" i="6" s="1"/>
  <c r="X62" i="6" s="1"/>
  <c r="X63" i="6" s="1"/>
  <c r="X64" i="6" s="1"/>
  <c r="X65" i="6" s="1"/>
  <c r="X66" i="6" s="1"/>
  <c r="X67" i="6" s="1"/>
  <c r="X68" i="6" s="1"/>
  <c r="X69" i="6" s="1"/>
  <c r="X70" i="6" s="1"/>
  <c r="X71" i="6" s="1"/>
  <c r="X72" i="6" s="1"/>
  <c r="X73" i="6" s="1"/>
  <c r="X74" i="6" s="1"/>
  <c r="X75" i="6" s="1"/>
  <c r="X76" i="6" s="1"/>
  <c r="X77" i="6" s="1"/>
  <c r="X78" i="6" s="1"/>
  <c r="X79" i="6" s="1"/>
  <c r="X80" i="6" s="1"/>
  <c r="X81" i="6" s="1"/>
  <c r="X82" i="6" s="1"/>
  <c r="X83" i="6" s="1"/>
  <c r="X84" i="6" s="1"/>
  <c r="X85" i="6" s="1"/>
  <c r="X86" i="6" s="1"/>
  <c r="X87" i="6" s="1"/>
  <c r="X88" i="6" s="1"/>
  <c r="X89" i="6" s="1"/>
  <c r="X90" i="6" s="1"/>
  <c r="X91" i="6" s="1"/>
  <c r="X92" i="6" s="1"/>
  <c r="X93" i="6" s="1"/>
  <c r="X94" i="6" s="1"/>
  <c r="X95" i="6" s="1"/>
  <c r="X96" i="6" s="1"/>
  <c r="X97" i="6" s="1"/>
  <c r="X98" i="6" s="1"/>
  <c r="X99" i="6" s="1"/>
  <c r="X100" i="6" s="1"/>
  <c r="X101" i="6" s="1"/>
  <c r="X102" i="6" s="1"/>
  <c r="X103" i="6" s="1"/>
  <c r="X104" i="6" s="1"/>
  <c r="X105" i="6" s="1"/>
  <c r="X106" i="6" s="1"/>
  <c r="X107" i="6" s="1"/>
  <c r="X108" i="6" s="1"/>
  <c r="X109" i="6" s="1"/>
  <c r="X110" i="6" s="1"/>
  <c r="X111" i="6" s="1"/>
  <c r="X112" i="6" s="1"/>
  <c r="X113" i="6" s="1"/>
  <c r="X114" i="6" s="1"/>
  <c r="X115" i="6" s="1"/>
  <c r="X116" i="6" s="1"/>
  <c r="X117" i="6" s="1"/>
  <c r="X118" i="6" s="1"/>
  <c r="X119" i="6" s="1"/>
  <c r="X120" i="6" s="1"/>
  <c r="X121" i="6" s="1"/>
  <c r="X122" i="6" s="1"/>
  <c r="X123" i="6" s="1"/>
  <c r="X124" i="6" s="1"/>
  <c r="X125" i="6" s="1"/>
  <c r="X126" i="6" s="1"/>
  <c r="X127" i="6" s="1"/>
  <c r="X128" i="6" s="1"/>
  <c r="X129" i="6" s="1"/>
  <c r="X130" i="6" s="1"/>
  <c r="X131" i="6" s="1"/>
  <c r="X132" i="6" s="1"/>
  <c r="X133" i="6" s="1"/>
  <c r="X134" i="6" s="1"/>
  <c r="X135" i="6" s="1"/>
  <c r="X136" i="6" s="1"/>
  <c r="X137" i="6" s="1"/>
  <c r="X138" i="6" s="1"/>
  <c r="X139" i="6" s="1"/>
  <c r="X140" i="6" s="1"/>
  <c r="X141" i="6" s="1"/>
  <c r="X142" i="6" s="1"/>
  <c r="X143" i="6" s="1"/>
  <c r="X144" i="6" s="1"/>
  <c r="X145" i="6" s="1"/>
  <c r="X146" i="6" s="1"/>
  <c r="X147" i="6" s="1"/>
  <c r="X148" i="6" s="1"/>
  <c r="X149" i="6" s="1"/>
  <c r="X150" i="6" s="1"/>
  <c r="X151" i="6" s="1"/>
  <c r="X152" i="6" s="1"/>
  <c r="X153" i="6" s="1"/>
  <c r="X154" i="6" s="1"/>
  <c r="X155" i="6" s="1"/>
  <c r="X156" i="6" s="1"/>
  <c r="X157" i="6" s="1"/>
  <c r="X158" i="6" s="1"/>
  <c r="X159" i="6" s="1"/>
  <c r="X160" i="6" s="1"/>
  <c r="X161" i="6" s="1"/>
  <c r="X162" i="6" s="1"/>
  <c r="X163" i="6" s="1"/>
  <c r="X164" i="6" s="1"/>
  <c r="X165" i="6" s="1"/>
  <c r="X166" i="6" s="1"/>
  <c r="X167" i="6" s="1"/>
  <c r="X168" i="6" s="1"/>
  <c r="X169" i="6" s="1"/>
  <c r="X170" i="6" s="1"/>
  <c r="X171" i="6" s="1"/>
  <c r="X172" i="6" s="1"/>
  <c r="X173" i="6" s="1"/>
  <c r="X174" i="6" s="1"/>
  <c r="X175" i="6" s="1"/>
  <c r="X176" i="6" s="1"/>
  <c r="X177" i="6" s="1"/>
  <c r="X178" i="6" s="1"/>
  <c r="X179" i="6" s="1"/>
  <c r="X180" i="6" s="1"/>
  <c r="X181" i="6" s="1"/>
  <c r="X182" i="6" s="1"/>
  <c r="X183" i="6" s="1"/>
  <c r="X184" i="6" s="1"/>
  <c r="X185" i="6" s="1"/>
  <c r="X186" i="6" s="1"/>
  <c r="X187" i="6" s="1"/>
  <c r="X188" i="6" s="1"/>
  <c r="X189" i="6" s="1"/>
  <c r="X190" i="6" s="1"/>
  <c r="X191" i="6" s="1"/>
  <c r="X192" i="6" s="1"/>
  <c r="X193" i="6" s="1"/>
  <c r="X194" i="6" s="1"/>
  <c r="X195" i="6" s="1"/>
  <c r="X196" i="6" s="1"/>
  <c r="X197" i="6" s="1"/>
  <c r="X198" i="6" s="1"/>
  <c r="X199" i="6" s="1"/>
  <c r="X200" i="6" s="1"/>
  <c r="X201" i="6" s="1"/>
  <c r="X202" i="6" s="1"/>
  <c r="X203" i="6" s="1"/>
  <c r="X204" i="6" s="1"/>
  <c r="X205" i="6" s="1"/>
  <c r="X206" i="6" s="1"/>
  <c r="X207" i="6" s="1"/>
  <c r="X208" i="6" s="1"/>
  <c r="X209" i="6" s="1"/>
  <c r="X210" i="6" s="1"/>
  <c r="X211" i="6" s="1"/>
  <c r="X212" i="6" s="1"/>
  <c r="X213" i="6" s="1"/>
  <c r="X214" i="6" s="1"/>
  <c r="X215" i="6" s="1"/>
  <c r="X216" i="6" s="1"/>
  <c r="X217" i="6" s="1"/>
  <c r="X218" i="6" s="1"/>
  <c r="X219" i="6" s="1"/>
  <c r="X220" i="6" s="1"/>
  <c r="X221" i="6" s="1"/>
  <c r="X222" i="6" s="1"/>
  <c r="X223" i="6" s="1"/>
  <c r="X224" i="6" s="1"/>
  <c r="X225" i="6" s="1"/>
  <c r="X226" i="6" s="1"/>
  <c r="X227" i="6" s="1"/>
  <c r="X228" i="6" s="1"/>
  <c r="X229" i="6" s="1"/>
  <c r="X230" i="6" s="1"/>
  <c r="X231" i="6" s="1"/>
  <c r="X232" i="6" s="1"/>
  <c r="X233" i="6" s="1"/>
  <c r="X234" i="6" s="1"/>
  <c r="X235" i="6" s="1"/>
  <c r="X236" i="6" s="1"/>
  <c r="X237" i="6" s="1"/>
  <c r="X238" i="6" s="1"/>
  <c r="X239" i="6" s="1"/>
  <c r="X240" i="6" s="1"/>
  <c r="X241" i="6" s="1"/>
  <c r="X242" i="6" s="1"/>
  <c r="X243" i="6" s="1"/>
  <c r="X244" i="6" s="1"/>
  <c r="X245" i="6" s="1"/>
  <c r="I5" i="6" s="1"/>
  <c r="T625" i="6"/>
  <c r="U625" i="6"/>
  <c r="U624" i="6" s="1"/>
  <c r="U623" i="6" s="1"/>
  <c r="U622" i="6" s="1"/>
  <c r="U621" i="6" s="1"/>
  <c r="U620" i="6" s="1"/>
  <c r="U619" i="6" s="1"/>
  <c r="U618" i="6" s="1"/>
  <c r="U617" i="6" s="1"/>
  <c r="U616" i="6" s="1"/>
  <c r="U615" i="6" s="1"/>
  <c r="U614" i="6" s="1"/>
  <c r="U613" i="6" s="1"/>
  <c r="U612" i="6" s="1"/>
  <c r="U611" i="6" s="1"/>
  <c r="U610" i="6" s="1"/>
  <c r="U609" i="6" s="1"/>
  <c r="U608" i="6" s="1"/>
  <c r="U607" i="6" s="1"/>
  <c r="U606" i="6" s="1"/>
  <c r="U605" i="6" s="1"/>
  <c r="U604" i="6" s="1"/>
  <c r="U603" i="6" s="1"/>
  <c r="U602" i="6" s="1"/>
  <c r="U601" i="6" s="1"/>
  <c r="U600" i="6" s="1"/>
  <c r="U599" i="6" s="1"/>
  <c r="U598" i="6" s="1"/>
  <c r="U597" i="6" s="1"/>
  <c r="U596" i="6" s="1"/>
  <c r="U595" i="6" s="1"/>
  <c r="U594" i="6" s="1"/>
  <c r="U593" i="6" s="1"/>
  <c r="U592" i="6" s="1"/>
  <c r="U591" i="6" s="1"/>
  <c r="U590" i="6" s="1"/>
  <c r="U589" i="6" s="1"/>
  <c r="U588" i="6" s="1"/>
  <c r="U587" i="6" s="1"/>
  <c r="U586" i="6" s="1"/>
  <c r="U585" i="6" s="1"/>
  <c r="U584" i="6" s="1"/>
  <c r="U583" i="6" s="1"/>
  <c r="U582" i="6" s="1"/>
  <c r="U581" i="6" s="1"/>
  <c r="U580" i="6" s="1"/>
  <c r="U579" i="6" s="1"/>
  <c r="U578" i="6" s="1"/>
  <c r="U577" i="6" s="1"/>
  <c r="U576" i="6" s="1"/>
  <c r="U575" i="6" s="1"/>
  <c r="U574" i="6" s="1"/>
  <c r="U573" i="6" s="1"/>
  <c r="U572" i="6" s="1"/>
  <c r="U571" i="6" s="1"/>
  <c r="U570" i="6" s="1"/>
  <c r="U569" i="6" s="1"/>
  <c r="U568" i="6" s="1"/>
  <c r="U567" i="6" s="1"/>
  <c r="U566" i="6" s="1"/>
  <c r="U565" i="6" s="1"/>
  <c r="U564" i="6" s="1"/>
  <c r="U563" i="6" s="1"/>
  <c r="U562" i="6" s="1"/>
  <c r="U561" i="6" s="1"/>
  <c r="U560" i="6" s="1"/>
  <c r="U559" i="6" s="1"/>
  <c r="U558" i="6" s="1"/>
  <c r="U557" i="6" s="1"/>
  <c r="U556" i="6" s="1"/>
  <c r="U555" i="6" s="1"/>
  <c r="U554" i="6" s="1"/>
  <c r="U553" i="6" s="1"/>
  <c r="U552" i="6" s="1"/>
  <c r="U551" i="6" s="1"/>
  <c r="U550" i="6" s="1"/>
  <c r="U549" i="6" s="1"/>
  <c r="U548" i="6" s="1"/>
  <c r="U547" i="6" s="1"/>
  <c r="U546" i="6" s="1"/>
  <c r="U545" i="6" s="1"/>
  <c r="U544" i="6" s="1"/>
  <c r="U543" i="6" s="1"/>
  <c r="U542" i="6" s="1"/>
  <c r="U541" i="6" s="1"/>
  <c r="U540" i="6" s="1"/>
  <c r="U539" i="6" s="1"/>
  <c r="U538" i="6" s="1"/>
  <c r="U537" i="6" s="1"/>
  <c r="U536" i="6" s="1"/>
  <c r="U535" i="6" s="1"/>
  <c r="U534" i="6" s="1"/>
  <c r="U533" i="6" s="1"/>
  <c r="U532" i="6" s="1"/>
  <c r="U531" i="6" s="1"/>
  <c r="U530" i="6" s="1"/>
  <c r="U529" i="6" s="1"/>
  <c r="U528" i="6" s="1"/>
  <c r="U527" i="6" s="1"/>
  <c r="U526" i="6" s="1"/>
  <c r="U525" i="6" s="1"/>
  <c r="U524" i="6" s="1"/>
  <c r="U523" i="6" s="1"/>
  <c r="U522" i="6" s="1"/>
  <c r="U521" i="6" s="1"/>
  <c r="U520" i="6" s="1"/>
  <c r="U519" i="6" s="1"/>
  <c r="U518" i="6" s="1"/>
  <c r="U517" i="6" s="1"/>
  <c r="U516" i="6" s="1"/>
  <c r="U515" i="6" s="1"/>
  <c r="U514" i="6" s="1"/>
  <c r="U513" i="6" s="1"/>
  <c r="U512" i="6" s="1"/>
  <c r="U511" i="6" s="1"/>
  <c r="U510" i="6" s="1"/>
  <c r="U509" i="6" s="1"/>
  <c r="U508" i="6" s="1"/>
  <c r="U507" i="6" s="1"/>
  <c r="U506" i="6" s="1"/>
  <c r="U505" i="6" s="1"/>
  <c r="U504" i="6" s="1"/>
  <c r="U503" i="6" s="1"/>
  <c r="U502" i="6" s="1"/>
  <c r="U501" i="6" s="1"/>
  <c r="U500" i="6" s="1"/>
  <c r="U499" i="6" s="1"/>
  <c r="U498" i="6" s="1"/>
  <c r="U497" i="6" s="1"/>
  <c r="U496" i="6" s="1"/>
  <c r="U495" i="6" s="1"/>
  <c r="U494" i="6" s="1"/>
  <c r="U493" i="6" s="1"/>
  <c r="U492" i="6" s="1"/>
  <c r="U491" i="6" s="1"/>
  <c r="U490" i="6" s="1"/>
  <c r="U489" i="6" s="1"/>
  <c r="U488" i="6" s="1"/>
  <c r="U487" i="6" s="1"/>
  <c r="U486" i="6" s="1"/>
  <c r="U485" i="6" s="1"/>
  <c r="U484" i="6" s="1"/>
  <c r="U483" i="6" s="1"/>
  <c r="U482" i="6" s="1"/>
  <c r="U481" i="6" s="1"/>
  <c r="U480" i="6" s="1"/>
  <c r="U479" i="6" s="1"/>
  <c r="U478" i="6" s="1"/>
  <c r="U477" i="6" s="1"/>
  <c r="U476" i="6" s="1"/>
  <c r="U475" i="6" s="1"/>
  <c r="U474" i="6" s="1"/>
  <c r="U473" i="6" s="1"/>
  <c r="U472" i="6" s="1"/>
  <c r="U471" i="6" s="1"/>
  <c r="U470" i="6" s="1"/>
  <c r="U469" i="6" s="1"/>
  <c r="U468" i="6" s="1"/>
  <c r="U467" i="6" s="1"/>
  <c r="U466" i="6" s="1"/>
  <c r="U465" i="6" s="1"/>
  <c r="U464" i="6" s="1"/>
  <c r="U463" i="6" s="1"/>
  <c r="U462" i="6" s="1"/>
  <c r="U461" i="6" s="1"/>
  <c r="U460" i="6" s="1"/>
  <c r="U459" i="6" s="1"/>
  <c r="U458" i="6" s="1"/>
  <c r="U457" i="6" s="1"/>
  <c r="U456" i="6" s="1"/>
  <c r="U455" i="6" s="1"/>
  <c r="U454" i="6" s="1"/>
  <c r="U453" i="6" s="1"/>
  <c r="U452" i="6" s="1"/>
  <c r="U451" i="6" s="1"/>
  <c r="U450" i="6" s="1"/>
  <c r="U449" i="6" s="1"/>
  <c r="U448" i="6" s="1"/>
  <c r="U447" i="6" s="1"/>
  <c r="U446" i="6" s="1"/>
  <c r="U445" i="6" s="1"/>
  <c r="U444" i="6" s="1"/>
  <c r="U443" i="6" s="1"/>
  <c r="U442" i="6" s="1"/>
  <c r="U441" i="6" s="1"/>
  <c r="U440" i="6" s="1"/>
  <c r="U439" i="6" s="1"/>
  <c r="U438" i="6" s="1"/>
  <c r="U437" i="6" s="1"/>
  <c r="U436" i="6" s="1"/>
  <c r="U435" i="6" s="1"/>
  <c r="U434" i="6" s="1"/>
  <c r="U433" i="6" s="1"/>
  <c r="U432" i="6" s="1"/>
  <c r="U431" i="6" s="1"/>
  <c r="U430" i="6" s="1"/>
  <c r="U429" i="6" s="1"/>
  <c r="U428" i="6" s="1"/>
  <c r="U427" i="6" s="1"/>
  <c r="U426" i="6" s="1"/>
  <c r="U425" i="6" s="1"/>
  <c r="U424" i="6" s="1"/>
  <c r="U423" i="6" s="1"/>
  <c r="U422" i="6" s="1"/>
  <c r="U421" i="6" s="1"/>
  <c r="U420" i="6" s="1"/>
  <c r="U419" i="6" s="1"/>
  <c r="U418" i="6" s="1"/>
  <c r="U417" i="6" s="1"/>
  <c r="U416" i="6" s="1"/>
  <c r="U415" i="6" s="1"/>
  <c r="U414" i="6" s="1"/>
  <c r="U413" i="6" s="1"/>
  <c r="U412" i="6" s="1"/>
  <c r="U411" i="6" s="1"/>
  <c r="U410" i="6" s="1"/>
  <c r="U409" i="6" s="1"/>
  <c r="U408" i="6" s="1"/>
  <c r="U407" i="6" s="1"/>
  <c r="U406" i="6" s="1"/>
  <c r="U405" i="6" s="1"/>
  <c r="U404" i="6" s="1"/>
  <c r="U403" i="6" s="1"/>
  <c r="U402" i="6" s="1"/>
  <c r="U401" i="6" s="1"/>
  <c r="U400" i="6" s="1"/>
  <c r="U399" i="6" s="1"/>
  <c r="U398" i="6" s="1"/>
  <c r="U397" i="6" s="1"/>
  <c r="U396" i="6" s="1"/>
  <c r="U395" i="6" s="1"/>
  <c r="U394" i="6" s="1"/>
  <c r="U393" i="6" s="1"/>
  <c r="U392" i="6" s="1"/>
  <c r="U391" i="6" s="1"/>
  <c r="U390" i="6" s="1"/>
  <c r="U389" i="6" s="1"/>
  <c r="U388" i="6" s="1"/>
  <c r="U387" i="6" s="1"/>
  <c r="U386" i="6" s="1"/>
  <c r="U385" i="6" s="1"/>
  <c r="U384" i="6" s="1"/>
  <c r="U383" i="6" s="1"/>
  <c r="U382" i="6" s="1"/>
  <c r="U381" i="6" s="1"/>
  <c r="U380" i="6" s="1"/>
  <c r="U379" i="6" s="1"/>
  <c r="U378" i="6" s="1"/>
  <c r="U377" i="6" s="1"/>
  <c r="U376" i="6" s="1"/>
  <c r="U375" i="6" s="1"/>
  <c r="U374" i="6" s="1"/>
  <c r="U373" i="6" s="1"/>
  <c r="U372" i="6" s="1"/>
  <c r="U371" i="6" s="1"/>
  <c r="U370" i="6" s="1"/>
  <c r="U369" i="6" s="1"/>
  <c r="U368" i="6" s="1"/>
  <c r="U367" i="6" s="1"/>
  <c r="U366" i="6" s="1"/>
  <c r="U365" i="6" s="1"/>
  <c r="U364" i="6" s="1"/>
  <c r="U363" i="6" s="1"/>
  <c r="U362" i="6" s="1"/>
  <c r="U361" i="6" s="1"/>
  <c r="U360" i="6" s="1"/>
  <c r="U359" i="6" s="1"/>
  <c r="U358" i="6" s="1"/>
  <c r="U357" i="6" s="1"/>
  <c r="U356" i="6" s="1"/>
  <c r="U355" i="6" s="1"/>
  <c r="U354" i="6" s="1"/>
  <c r="U353" i="6" s="1"/>
  <c r="U352" i="6" s="1"/>
  <c r="U351" i="6" s="1"/>
  <c r="U350" i="6" s="1"/>
  <c r="U349" i="6" s="1"/>
  <c r="U348" i="6" s="1"/>
  <c r="U347" i="6" s="1"/>
  <c r="U346" i="6" s="1"/>
  <c r="U345" i="6" s="1"/>
  <c r="U344" i="6" s="1"/>
  <c r="U343" i="6" s="1"/>
  <c r="U342" i="6" s="1"/>
  <c r="U341" i="6" s="1"/>
  <c r="U340" i="6" s="1"/>
  <c r="U339" i="6" s="1"/>
  <c r="U338" i="6" s="1"/>
  <c r="U337" i="6" s="1"/>
  <c r="U336" i="6" s="1"/>
  <c r="U335" i="6" s="1"/>
  <c r="U334" i="6" s="1"/>
  <c r="U333" i="6" s="1"/>
  <c r="U332" i="6" s="1"/>
  <c r="U331" i="6" s="1"/>
  <c r="U330" i="6" s="1"/>
  <c r="U329" i="6" s="1"/>
  <c r="U328" i="6" s="1"/>
  <c r="U327" i="6" s="1"/>
  <c r="U326" i="6" s="1"/>
  <c r="U325" i="6" s="1"/>
  <c r="U324" i="6" s="1"/>
  <c r="U323" i="6" s="1"/>
  <c r="U322" i="6" s="1"/>
  <c r="U321" i="6" s="1"/>
  <c r="U320" i="6" s="1"/>
  <c r="U319" i="6" s="1"/>
  <c r="U318" i="6" s="1"/>
  <c r="U317" i="6" s="1"/>
  <c r="U316" i="6" s="1"/>
  <c r="U315" i="6" s="1"/>
  <c r="U314" i="6" s="1"/>
  <c r="U313" i="6" s="1"/>
  <c r="U312" i="6" s="1"/>
  <c r="U311" i="6" s="1"/>
  <c r="U310" i="6" s="1"/>
  <c r="U309" i="6" s="1"/>
  <c r="U308" i="6" s="1"/>
  <c r="U307" i="6" s="1"/>
  <c r="U306" i="6" s="1"/>
  <c r="U305" i="6" s="1"/>
  <c r="U304" i="6" s="1"/>
  <c r="U303" i="6" s="1"/>
  <c r="U302" i="6" s="1"/>
  <c r="U301" i="6" s="1"/>
  <c r="U300" i="6" s="1"/>
  <c r="U299" i="6" s="1"/>
  <c r="U298" i="6" s="1"/>
  <c r="U297" i="6" s="1"/>
  <c r="U296" i="6" s="1"/>
  <c r="U295" i="6" s="1"/>
  <c r="U294" i="6" s="1"/>
  <c r="U293" i="6" s="1"/>
  <c r="U292" i="6" s="1"/>
  <c r="U291" i="6" s="1"/>
  <c r="U290" i="6" s="1"/>
  <c r="U289" i="6" s="1"/>
  <c r="U288" i="6" s="1"/>
  <c r="U287" i="6" s="1"/>
  <c r="U286" i="6" s="1"/>
  <c r="U285" i="6" s="1"/>
  <c r="U284" i="6" s="1"/>
  <c r="U283" i="6" s="1"/>
  <c r="U282" i="6" s="1"/>
  <c r="U281" i="6" s="1"/>
  <c r="U280" i="6" s="1"/>
  <c r="U279" i="6" s="1"/>
  <c r="U278" i="6" s="1"/>
  <c r="U277" i="6" s="1"/>
  <c r="U276" i="6" s="1"/>
  <c r="U275" i="6" s="1"/>
  <c r="U274" i="6" s="1"/>
  <c r="U273" i="6" s="1"/>
  <c r="U272" i="6" s="1"/>
  <c r="U271" i="6" s="1"/>
  <c r="U270" i="6" s="1"/>
  <c r="U269" i="6" s="1"/>
  <c r="U268" i="6" s="1"/>
  <c r="U267" i="6" s="1"/>
  <c r="U266" i="6" s="1"/>
  <c r="U265" i="6" s="1"/>
  <c r="U264" i="6" s="1"/>
  <c r="U263" i="6" s="1"/>
  <c r="U262" i="6" s="1"/>
  <c r="U261" i="6" s="1"/>
  <c r="U260" i="6" s="1"/>
  <c r="U259" i="6" s="1"/>
  <c r="U258" i="6" s="1"/>
  <c r="U257" i="6" s="1"/>
  <c r="U256" i="6" s="1"/>
  <c r="U255" i="6" s="1"/>
  <c r="U254" i="6" s="1"/>
  <c r="U253" i="6" s="1"/>
  <c r="U252" i="6" s="1"/>
  <c r="U251" i="6" s="1"/>
  <c r="U250" i="6" s="1"/>
  <c r="U249" i="6" s="1"/>
  <c r="U248" i="6" s="1"/>
  <c r="U247" i="6" s="1"/>
  <c r="U246" i="6" s="1"/>
  <c r="U245" i="6" s="1"/>
  <c r="U244" i="6" s="1"/>
  <c r="U243" i="6" s="1"/>
  <c r="U242" i="6" s="1"/>
  <c r="U241" i="6" s="1"/>
  <c r="U240" i="6" s="1"/>
  <c r="U239" i="6" s="1"/>
  <c r="U238" i="6" s="1"/>
  <c r="U237" i="6" s="1"/>
  <c r="U236" i="6" s="1"/>
  <c r="U235" i="6" s="1"/>
  <c r="U234" i="6" s="1"/>
  <c r="U233" i="6" s="1"/>
  <c r="U232" i="6" s="1"/>
  <c r="U231" i="6" s="1"/>
  <c r="U230" i="6" s="1"/>
  <c r="U229" i="6" s="1"/>
  <c r="U228" i="6" s="1"/>
  <c r="U227" i="6" s="1"/>
  <c r="U226" i="6" s="1"/>
  <c r="U225" i="6" s="1"/>
  <c r="U224" i="6" s="1"/>
  <c r="U223" i="6" s="1"/>
  <c r="U222" i="6" s="1"/>
  <c r="U221" i="6" s="1"/>
  <c r="U220" i="6" s="1"/>
  <c r="U219" i="6" s="1"/>
  <c r="U218" i="6" s="1"/>
  <c r="U217" i="6" s="1"/>
  <c r="U216" i="6" s="1"/>
  <c r="U215" i="6" s="1"/>
  <c r="U214" i="6" s="1"/>
  <c r="U213" i="6" s="1"/>
  <c r="U212" i="6" s="1"/>
  <c r="U211" i="6" s="1"/>
  <c r="U210" i="6" s="1"/>
  <c r="U209" i="6" s="1"/>
  <c r="U208" i="6" s="1"/>
  <c r="U207" i="6" s="1"/>
  <c r="U206" i="6" s="1"/>
  <c r="U205" i="6" s="1"/>
  <c r="U204" i="6" s="1"/>
  <c r="U203" i="6" s="1"/>
  <c r="U202" i="6" s="1"/>
  <c r="U201" i="6" s="1"/>
  <c r="U200" i="6" s="1"/>
  <c r="U199" i="6" s="1"/>
  <c r="U198" i="6" s="1"/>
  <c r="U197" i="6" s="1"/>
  <c r="U196" i="6" s="1"/>
  <c r="U195" i="6" s="1"/>
  <c r="U194" i="6" s="1"/>
  <c r="U193" i="6" s="1"/>
  <c r="U192" i="6" s="1"/>
  <c r="U191" i="6" s="1"/>
  <c r="U190" i="6" s="1"/>
  <c r="U189" i="6" s="1"/>
  <c r="U188" i="6" s="1"/>
  <c r="U187" i="6" s="1"/>
  <c r="U186" i="6" s="1"/>
  <c r="U185" i="6" s="1"/>
  <c r="U184" i="6" s="1"/>
  <c r="U183" i="6" s="1"/>
  <c r="U182" i="6" s="1"/>
  <c r="U181" i="6" s="1"/>
  <c r="U180" i="6" s="1"/>
  <c r="U179" i="6" s="1"/>
  <c r="U178" i="6" s="1"/>
  <c r="U177" i="6" s="1"/>
  <c r="U176" i="6" s="1"/>
  <c r="U175" i="6" s="1"/>
  <c r="U174" i="6" s="1"/>
  <c r="U173" i="6" s="1"/>
  <c r="U172" i="6" s="1"/>
  <c r="U171" i="6" s="1"/>
  <c r="U170" i="6" s="1"/>
  <c r="U169" i="6" s="1"/>
  <c r="U168" i="6" s="1"/>
  <c r="U167" i="6" s="1"/>
  <c r="U166" i="6" s="1"/>
  <c r="U165" i="6" s="1"/>
  <c r="U164" i="6" s="1"/>
  <c r="U163" i="6" s="1"/>
  <c r="U162" i="6" s="1"/>
  <c r="U161" i="6" s="1"/>
  <c r="U160" i="6" s="1"/>
  <c r="U159" i="6" s="1"/>
  <c r="U158" i="6" s="1"/>
  <c r="U157" i="6" s="1"/>
  <c r="U156" i="6" s="1"/>
  <c r="U155" i="6" s="1"/>
  <c r="U154" i="6" s="1"/>
  <c r="U153" i="6" s="1"/>
  <c r="U152" i="6" s="1"/>
  <c r="U151" i="6" s="1"/>
  <c r="U150" i="6" s="1"/>
  <c r="U149" i="6" s="1"/>
  <c r="U148" i="6" s="1"/>
  <c r="U147" i="6" s="1"/>
  <c r="U146" i="6" s="1"/>
  <c r="U145" i="6" s="1"/>
  <c r="U144" i="6" s="1"/>
  <c r="U143" i="6" s="1"/>
  <c r="U142" i="6" s="1"/>
  <c r="U141" i="6" s="1"/>
  <c r="U140" i="6" s="1"/>
  <c r="U139" i="6" s="1"/>
  <c r="U138" i="6" s="1"/>
  <c r="U137" i="6" s="1"/>
  <c r="U136" i="6" s="1"/>
  <c r="U135" i="6" s="1"/>
  <c r="U134" i="6" s="1"/>
  <c r="U133" i="6" s="1"/>
  <c r="U132" i="6" s="1"/>
  <c r="U131" i="6" s="1"/>
  <c r="U130" i="6" s="1"/>
  <c r="U129" i="6" s="1"/>
  <c r="U128" i="6" s="1"/>
  <c r="U127" i="6" s="1"/>
  <c r="U126" i="6" s="1"/>
  <c r="U125" i="6" s="1"/>
  <c r="U124" i="6" s="1"/>
  <c r="U123" i="6" s="1"/>
  <c r="U122" i="6" s="1"/>
  <c r="U121" i="6" s="1"/>
  <c r="U120" i="6" s="1"/>
  <c r="U119" i="6" s="1"/>
  <c r="U118" i="6" s="1"/>
  <c r="U117" i="6" s="1"/>
  <c r="U116" i="6" s="1"/>
  <c r="U115" i="6" s="1"/>
  <c r="U114" i="6" s="1"/>
  <c r="U113" i="6" s="1"/>
  <c r="U112" i="6" s="1"/>
  <c r="U111" i="6" s="1"/>
  <c r="U110" i="6" s="1"/>
  <c r="U109" i="6" s="1"/>
  <c r="U108" i="6" s="1"/>
  <c r="U107" i="6" s="1"/>
  <c r="U106" i="6" s="1"/>
  <c r="U105" i="6" s="1"/>
  <c r="U104" i="6" s="1"/>
  <c r="U103" i="6" s="1"/>
  <c r="U102" i="6" s="1"/>
  <c r="U101" i="6" s="1"/>
  <c r="U100" i="6" s="1"/>
  <c r="U99" i="6" s="1"/>
  <c r="U98" i="6" s="1"/>
  <c r="U97" i="6" s="1"/>
  <c r="U96" i="6" s="1"/>
  <c r="U95" i="6" s="1"/>
  <c r="U94" i="6" s="1"/>
  <c r="U93" i="6" s="1"/>
  <c r="U92" i="6" s="1"/>
  <c r="U91" i="6" s="1"/>
  <c r="U90" i="6" s="1"/>
  <c r="U89" i="6" s="1"/>
  <c r="U88" i="6" s="1"/>
  <c r="U87" i="6" s="1"/>
  <c r="U86" i="6" s="1"/>
  <c r="U85" i="6" s="1"/>
  <c r="U84" i="6" s="1"/>
  <c r="U83" i="6" s="1"/>
  <c r="U82" i="6" s="1"/>
  <c r="U81" i="6" s="1"/>
  <c r="U80" i="6" s="1"/>
  <c r="U79" i="6" s="1"/>
  <c r="U78" i="6" s="1"/>
  <c r="U77" i="6" s="1"/>
  <c r="U76" i="6" s="1"/>
  <c r="U75" i="6" s="1"/>
  <c r="U74" i="6" s="1"/>
  <c r="U73" i="6" s="1"/>
  <c r="U72" i="6" s="1"/>
  <c r="U71" i="6" s="1"/>
  <c r="U70" i="6" s="1"/>
  <c r="U69" i="6" s="1"/>
  <c r="U68" i="6" s="1"/>
  <c r="U67" i="6" s="1"/>
  <c r="U66" i="6" s="1"/>
  <c r="U65" i="6" s="1"/>
  <c r="U64" i="6" s="1"/>
  <c r="U63" i="6" s="1"/>
  <c r="U62" i="6" s="1"/>
  <c r="U61" i="6" s="1"/>
  <c r="U60" i="6" s="1"/>
  <c r="U59" i="6" s="1"/>
  <c r="U58" i="6" s="1"/>
  <c r="U57" i="6" s="1"/>
  <c r="U56" i="6" s="1"/>
  <c r="U55" i="6" s="1"/>
  <c r="U54" i="6" s="1"/>
  <c r="U53" i="6" s="1"/>
  <c r="U52" i="6" s="1"/>
  <c r="U51" i="6" s="1"/>
  <c r="U50" i="6" s="1"/>
  <c r="U49" i="6" s="1"/>
  <c r="U48" i="6" s="1"/>
  <c r="U47" i="6" s="1"/>
  <c r="U46" i="6" s="1"/>
  <c r="U45" i="6" s="1"/>
  <c r="U44" i="6" s="1"/>
  <c r="U43" i="6" s="1"/>
  <c r="U42" i="6" s="1"/>
  <c r="U41" i="6" s="1"/>
  <c r="U40" i="6" s="1"/>
  <c r="U39" i="6" s="1"/>
  <c r="U38" i="6" s="1"/>
  <c r="U37" i="6" s="1"/>
  <c r="U36" i="6" s="1"/>
  <c r="U35" i="6" s="1"/>
  <c r="U34" i="6" s="1"/>
  <c r="U33" i="6" s="1"/>
  <c r="U32" i="6" s="1"/>
  <c r="U31" i="6" s="1"/>
  <c r="U30" i="6" s="1"/>
  <c r="U29" i="6" s="1"/>
  <c r="U28" i="6" s="1"/>
  <c r="U27" i="6" s="1"/>
  <c r="U26" i="6" s="1"/>
  <c r="U25" i="6" s="1"/>
  <c r="U24" i="6" s="1"/>
  <c r="U23" i="6" s="1"/>
  <c r="U22" i="6" s="1"/>
  <c r="U21" i="6" s="1"/>
  <c r="U20" i="6" s="1"/>
  <c r="U19" i="6" s="1"/>
  <c r="U18" i="6" s="1"/>
  <c r="U17" i="6" s="1"/>
  <c r="U16" i="6" s="1"/>
  <c r="U15" i="6" s="1"/>
  <c r="U14" i="6" s="1"/>
  <c r="U13" i="6" s="1"/>
  <c r="U12" i="6" s="1"/>
  <c r="U11" i="6" s="1"/>
  <c r="U10" i="6" s="1"/>
  <c r="U9" i="6" s="1"/>
  <c r="U8" i="6" s="1"/>
  <c r="U7" i="6" s="1"/>
  <c r="U6" i="6" s="1"/>
  <c r="U5" i="6" s="1"/>
  <c r="X246" i="6" l="1"/>
  <c r="X247" i="6" s="1"/>
  <c r="X248" i="6" s="1"/>
  <c r="X249" i="6" s="1"/>
  <c r="X250" i="6" s="1"/>
  <c r="X251" i="6" s="1"/>
  <c r="X252" i="6" s="1"/>
  <c r="X253" i="6" s="1"/>
  <c r="X254" i="6" s="1"/>
  <c r="X255" i="6" s="1"/>
  <c r="X256" i="6" s="1"/>
  <c r="X257" i="6" s="1"/>
  <c r="X258" i="6" s="1"/>
  <c r="X259" i="6" s="1"/>
  <c r="X260" i="6" s="1"/>
  <c r="X261" i="6" s="1"/>
  <c r="X262" i="6" s="1"/>
  <c r="X263" i="6" s="1"/>
  <c r="X264" i="6" s="1"/>
  <c r="X265" i="6" s="1"/>
  <c r="X266" i="6" s="1"/>
  <c r="X267" i="6" s="1"/>
  <c r="X268" i="6" s="1"/>
  <c r="X269" i="6" s="1"/>
  <c r="X270" i="6" s="1"/>
  <c r="X271" i="6" s="1"/>
  <c r="X272" i="6" s="1"/>
  <c r="X273" i="6" s="1"/>
  <c r="X274" i="6" s="1"/>
  <c r="X275" i="6" s="1"/>
  <c r="X276" i="6" s="1"/>
  <c r="X277" i="6" s="1"/>
  <c r="X278" i="6" s="1"/>
  <c r="X279" i="6" s="1"/>
  <c r="X280" i="6" s="1"/>
  <c r="X281" i="6" s="1"/>
  <c r="X282" i="6" s="1"/>
  <c r="X283" i="6" s="1"/>
  <c r="X284" i="6" s="1"/>
  <c r="X285" i="6" s="1"/>
  <c r="X286" i="6" s="1"/>
  <c r="X287" i="6" s="1"/>
  <c r="X288" i="6" s="1"/>
  <c r="X289" i="6" s="1"/>
  <c r="X290" i="6" s="1"/>
  <c r="X291" i="6" s="1"/>
  <c r="X292" i="6" s="1"/>
  <c r="X293" i="6" s="1"/>
  <c r="X294" i="6" s="1"/>
  <c r="X295" i="6" s="1"/>
  <c r="X296" i="6" s="1"/>
  <c r="X297" i="6" s="1"/>
  <c r="X298" i="6" s="1"/>
  <c r="X299" i="6" s="1"/>
  <c r="X300" i="6" s="1"/>
  <c r="X301" i="6" s="1"/>
  <c r="X302" i="6" s="1"/>
  <c r="X303" i="6" s="1"/>
  <c r="X304" i="6" s="1"/>
  <c r="X305" i="6" s="1"/>
  <c r="X306" i="6" s="1"/>
  <c r="X307" i="6" s="1"/>
  <c r="X308" i="6" s="1"/>
  <c r="X309" i="6" s="1"/>
  <c r="X310" i="6" s="1"/>
  <c r="X311" i="6" s="1"/>
  <c r="X312" i="6" s="1"/>
  <c r="X313" i="6" s="1"/>
  <c r="X314" i="6" s="1"/>
  <c r="X315" i="6" s="1"/>
  <c r="X316" i="6" s="1"/>
  <c r="X317" i="6" s="1"/>
  <c r="X318" i="6" s="1"/>
  <c r="X319" i="6" s="1"/>
  <c r="X320" i="6" s="1"/>
  <c r="X321" i="6" s="1"/>
  <c r="X322" i="6" s="1"/>
  <c r="X323" i="6" s="1"/>
  <c r="X324" i="6" s="1"/>
  <c r="X325" i="6" s="1"/>
  <c r="X326" i="6" s="1"/>
  <c r="X327" i="6" s="1"/>
  <c r="X328" i="6" s="1"/>
  <c r="X329" i="6" s="1"/>
  <c r="X330" i="6" s="1"/>
  <c r="X331" i="6" s="1"/>
  <c r="X332" i="6" s="1"/>
  <c r="X333" i="6" s="1"/>
  <c r="X334" i="6" s="1"/>
  <c r="X335" i="6" s="1"/>
  <c r="X336" i="6" s="1"/>
  <c r="X337" i="6" s="1"/>
  <c r="X338" i="6" s="1"/>
  <c r="X339" i="6" s="1"/>
  <c r="X340" i="6" s="1"/>
  <c r="X341" i="6" s="1"/>
  <c r="X342" i="6" s="1"/>
  <c r="X343" i="6" s="1"/>
  <c r="X344" i="6" s="1"/>
  <c r="X345" i="6" s="1"/>
  <c r="X346" i="6" s="1"/>
  <c r="X347" i="6" s="1"/>
  <c r="X348" i="6" s="1"/>
  <c r="X349" i="6" s="1"/>
  <c r="X350" i="6" s="1"/>
  <c r="X351" i="6" s="1"/>
  <c r="X352" i="6" s="1"/>
  <c r="X353" i="6" s="1"/>
  <c r="X354" i="6" s="1"/>
  <c r="X355" i="6" s="1"/>
  <c r="X356" i="6" s="1"/>
  <c r="X357" i="6" s="1"/>
  <c r="X358" i="6" s="1"/>
  <c r="X359" i="6" s="1"/>
  <c r="X360" i="6" s="1"/>
  <c r="X361" i="6" s="1"/>
  <c r="X362" i="6" s="1"/>
  <c r="X363" i="6" s="1"/>
  <c r="X364" i="6" s="1"/>
  <c r="X365" i="6" s="1"/>
  <c r="X366" i="6" s="1"/>
  <c r="X367" i="6" s="1"/>
  <c r="X368" i="6" s="1"/>
  <c r="X369" i="6" s="1"/>
  <c r="X370" i="6" s="1"/>
  <c r="X371" i="6" s="1"/>
  <c r="X372" i="6" s="1"/>
  <c r="X373" i="6" s="1"/>
  <c r="X374" i="6" s="1"/>
  <c r="X375" i="6" s="1"/>
  <c r="X376" i="6" s="1"/>
  <c r="X377" i="6" s="1"/>
  <c r="X378" i="6" s="1"/>
  <c r="X379" i="6" s="1"/>
  <c r="X380" i="6" s="1"/>
  <c r="X381" i="6" s="1"/>
  <c r="X382" i="6" s="1"/>
  <c r="X383" i="6" s="1"/>
  <c r="X384" i="6" s="1"/>
  <c r="X385" i="6" s="1"/>
  <c r="X386" i="6" s="1"/>
  <c r="X387" i="6" s="1"/>
  <c r="X388" i="6" s="1"/>
  <c r="X389" i="6" s="1"/>
  <c r="X390" i="6" s="1"/>
  <c r="X391" i="6" s="1"/>
  <c r="X392" i="6" s="1"/>
  <c r="X393" i="6" s="1"/>
  <c r="X394" i="6" s="1"/>
  <c r="X395" i="6" s="1"/>
  <c r="X396" i="6" s="1"/>
  <c r="X397" i="6" s="1"/>
  <c r="X398" i="6" s="1"/>
  <c r="X399" i="6" s="1"/>
  <c r="X400" i="6" s="1"/>
  <c r="X401" i="6" s="1"/>
  <c r="X402" i="6" s="1"/>
  <c r="X403" i="6" s="1"/>
  <c r="X404" i="6" s="1"/>
  <c r="X405" i="6" s="1"/>
  <c r="X406" i="6" s="1"/>
  <c r="X407" i="6" s="1"/>
  <c r="X408" i="6" s="1"/>
  <c r="X409" i="6" s="1"/>
  <c r="X410" i="6" s="1"/>
  <c r="X411" i="6" s="1"/>
  <c r="X412" i="6" s="1"/>
  <c r="X413" i="6" s="1"/>
  <c r="X414" i="6" s="1"/>
  <c r="X415" i="6" s="1"/>
  <c r="X416" i="6" s="1"/>
  <c r="X417" i="6" s="1"/>
  <c r="X418" i="6" s="1"/>
  <c r="X419" i="6" s="1"/>
  <c r="X420" i="6" s="1"/>
  <c r="X421" i="6" s="1"/>
  <c r="X422" i="6" s="1"/>
  <c r="X423" i="6" s="1"/>
  <c r="X424" i="6" s="1"/>
  <c r="X425" i="6" s="1"/>
  <c r="X426" i="6" s="1"/>
  <c r="X427" i="6" s="1"/>
  <c r="X428" i="6" s="1"/>
  <c r="X429" i="6" s="1"/>
  <c r="X430" i="6" s="1"/>
  <c r="X431" i="6" s="1"/>
  <c r="X432" i="6" s="1"/>
  <c r="X433" i="6" s="1"/>
  <c r="X434" i="6" s="1"/>
  <c r="X435" i="6" s="1"/>
  <c r="X436" i="6" s="1"/>
  <c r="X437" i="6" s="1"/>
  <c r="X438" i="6" s="1"/>
  <c r="X439" i="6" s="1"/>
  <c r="X440" i="6" s="1"/>
  <c r="X441" i="6" s="1"/>
  <c r="X442" i="6" s="1"/>
  <c r="X443" i="6" s="1"/>
  <c r="X444" i="6" s="1"/>
  <c r="X445" i="6" s="1"/>
  <c r="X446" i="6" s="1"/>
  <c r="X447" i="6" s="1"/>
  <c r="X448" i="6" s="1"/>
  <c r="X449" i="6" s="1"/>
  <c r="X450" i="6" s="1"/>
  <c r="X451" i="6" s="1"/>
  <c r="X452" i="6" s="1"/>
  <c r="X453" i="6" s="1"/>
  <c r="X454" i="6" s="1"/>
  <c r="X455" i="6" s="1"/>
  <c r="X456" i="6" s="1"/>
  <c r="X457" i="6" s="1"/>
  <c r="X458" i="6" s="1"/>
  <c r="X459" i="6" s="1"/>
  <c r="X460" i="6" s="1"/>
  <c r="X461" i="6" s="1"/>
  <c r="X462" i="6" s="1"/>
  <c r="X463" i="6" s="1"/>
  <c r="X464" i="6" s="1"/>
  <c r="X465" i="6" s="1"/>
  <c r="X466" i="6" s="1"/>
  <c r="X467" i="6" s="1"/>
  <c r="X468" i="6" s="1"/>
  <c r="X469" i="6" s="1"/>
  <c r="X470" i="6" s="1"/>
  <c r="X471" i="6" s="1"/>
  <c r="X472" i="6" s="1"/>
  <c r="X473" i="6" s="1"/>
  <c r="X474" i="6" s="1"/>
  <c r="X475" i="6" s="1"/>
  <c r="X476" i="6" s="1"/>
  <c r="X477" i="6" s="1"/>
  <c r="X478" i="6" s="1"/>
  <c r="X479" i="6" s="1"/>
  <c r="X480" i="6" s="1"/>
  <c r="X481" i="6" s="1"/>
  <c r="X482" i="6" s="1"/>
  <c r="X483" i="6" s="1"/>
  <c r="X484" i="6" s="1"/>
  <c r="X485" i="6" s="1"/>
  <c r="X486" i="6" s="1"/>
  <c r="X487" i="6" s="1"/>
  <c r="X488" i="6" s="1"/>
  <c r="X489" i="6" s="1"/>
  <c r="X490" i="6" s="1"/>
  <c r="X491" i="6" s="1"/>
  <c r="X492" i="6" s="1"/>
  <c r="X493" i="6" s="1"/>
  <c r="X494" i="6" s="1"/>
  <c r="X495" i="6" s="1"/>
  <c r="X496" i="6" s="1"/>
  <c r="X497" i="6" s="1"/>
  <c r="X498" i="6" s="1"/>
  <c r="X499" i="6" s="1"/>
  <c r="X500" i="6" s="1"/>
  <c r="X501" i="6" s="1"/>
  <c r="X502" i="6" s="1"/>
  <c r="X503" i="6" s="1"/>
  <c r="X504" i="6" s="1"/>
  <c r="X505" i="6" s="1"/>
  <c r="X506" i="6" s="1"/>
  <c r="X507" i="6" s="1"/>
  <c r="X508" i="6" s="1"/>
  <c r="X509" i="6" s="1"/>
  <c r="X510" i="6" s="1"/>
  <c r="X511" i="6" s="1"/>
  <c r="X512" i="6" s="1"/>
  <c r="X513" i="6" s="1"/>
  <c r="X514" i="6" s="1"/>
  <c r="X515" i="6" s="1"/>
  <c r="X516" i="6" s="1"/>
  <c r="X517" i="6" s="1"/>
  <c r="X518" i="6" s="1"/>
  <c r="X519" i="6" s="1"/>
  <c r="X520" i="6" s="1"/>
  <c r="X521" i="6" s="1"/>
  <c r="X522" i="6" s="1"/>
  <c r="X523" i="6" s="1"/>
  <c r="X524" i="6" s="1"/>
  <c r="X525" i="6" s="1"/>
  <c r="X526" i="6" s="1"/>
  <c r="X527" i="6" s="1"/>
  <c r="X528" i="6" s="1"/>
  <c r="X529" i="6" s="1"/>
  <c r="X530" i="6" s="1"/>
  <c r="X531" i="6" s="1"/>
  <c r="X532" i="6" s="1"/>
  <c r="X533" i="6" s="1"/>
  <c r="X534" i="6" s="1"/>
  <c r="X535" i="6" s="1"/>
  <c r="X536" i="6" s="1"/>
  <c r="X537" i="6" s="1"/>
  <c r="X538" i="6" s="1"/>
  <c r="X539" i="6" s="1"/>
  <c r="X540" i="6" s="1"/>
  <c r="X541" i="6" s="1"/>
  <c r="X542" i="6" s="1"/>
  <c r="X543" i="6" s="1"/>
  <c r="X544" i="6" s="1"/>
  <c r="X545" i="6" s="1"/>
  <c r="X546" i="6" s="1"/>
  <c r="X547" i="6" s="1"/>
  <c r="X548" i="6" s="1"/>
  <c r="X549" i="6" s="1"/>
  <c r="X550" i="6" s="1"/>
  <c r="X551" i="6" s="1"/>
  <c r="X552" i="6" s="1"/>
  <c r="X553" i="6" s="1"/>
  <c r="X554" i="6" s="1"/>
  <c r="X555" i="6" s="1"/>
  <c r="X556" i="6" s="1"/>
  <c r="X557" i="6" s="1"/>
  <c r="X558" i="6" s="1"/>
  <c r="X559" i="6" s="1"/>
  <c r="X560" i="6" s="1"/>
  <c r="X561" i="6" s="1"/>
  <c r="X562" i="6" s="1"/>
  <c r="X563" i="6" s="1"/>
  <c r="X564" i="6" s="1"/>
  <c r="X565" i="6" s="1"/>
  <c r="X566" i="6" s="1"/>
  <c r="X567" i="6" s="1"/>
  <c r="X568" i="6" s="1"/>
  <c r="X569" i="6" s="1"/>
  <c r="X570" i="6" s="1"/>
  <c r="X571" i="6" s="1"/>
  <c r="X572" i="6" s="1"/>
  <c r="X573" i="6" s="1"/>
  <c r="X574" i="6" s="1"/>
  <c r="X575" i="6" s="1"/>
  <c r="X576" i="6" s="1"/>
  <c r="X577" i="6" s="1"/>
  <c r="X578" i="6" s="1"/>
  <c r="X579" i="6" s="1"/>
  <c r="X580" i="6" s="1"/>
  <c r="X581" i="6" s="1"/>
  <c r="X582" i="6" s="1"/>
  <c r="X583" i="6" s="1"/>
  <c r="X584" i="6" s="1"/>
  <c r="X585" i="6" s="1"/>
  <c r="X586" i="6" s="1"/>
  <c r="X587" i="6" s="1"/>
  <c r="X588" i="6" s="1"/>
  <c r="X589" i="6" s="1"/>
  <c r="X590" i="6" s="1"/>
  <c r="X591" i="6" s="1"/>
  <c r="X592" i="6" s="1"/>
  <c r="X593" i="6" s="1"/>
  <c r="X594" i="6" s="1"/>
  <c r="X595" i="6" s="1"/>
  <c r="X596" i="6" s="1"/>
  <c r="X597" i="6" s="1"/>
  <c r="X598" i="6" s="1"/>
  <c r="X599" i="6" s="1"/>
  <c r="X600" i="6" s="1"/>
  <c r="X601" i="6" s="1"/>
  <c r="X602" i="6" s="1"/>
  <c r="X603" i="6" s="1"/>
  <c r="X604" i="6" s="1"/>
  <c r="X605" i="6" s="1"/>
  <c r="X606" i="6" s="1"/>
  <c r="X607" i="6" s="1"/>
  <c r="X608" i="6" s="1"/>
  <c r="X609" i="6" s="1"/>
  <c r="X610" i="6" s="1"/>
  <c r="X611" i="6" s="1"/>
  <c r="X612" i="6" s="1"/>
  <c r="X613" i="6" s="1"/>
  <c r="X614" i="6" s="1"/>
  <c r="X615" i="6" s="1"/>
  <c r="X616" i="6" s="1"/>
  <c r="X617" i="6" s="1"/>
  <c r="X618" i="6" s="1"/>
  <c r="X619" i="6" s="1"/>
  <c r="X620" i="6" s="1"/>
  <c r="X621" i="6" s="1"/>
  <c r="X622" i="6" s="1"/>
  <c r="X623" i="6" s="1"/>
  <c r="X624" i="6" s="1"/>
  <c r="X625" i="6" s="1"/>
  <c r="V5" i="6"/>
  <c r="V6" i="6" s="1"/>
  <c r="V7" i="6" s="1"/>
  <c r="V8" i="6" s="1"/>
  <c r="V9" i="6" s="1"/>
  <c r="V10" i="6" s="1"/>
  <c r="V11" i="6" s="1"/>
  <c r="V12" i="6" s="1"/>
  <c r="V13" i="6" s="1"/>
  <c r="V14" i="6" s="1"/>
  <c r="V15" i="6" s="1"/>
  <c r="V16" i="6" s="1"/>
  <c r="V17" i="6" s="1"/>
  <c r="V18" i="6" s="1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V33" i="6" s="1"/>
  <c r="V34" i="6" s="1"/>
  <c r="V35" i="6" s="1"/>
  <c r="V36" i="6" s="1"/>
  <c r="V37" i="6" s="1"/>
  <c r="V38" i="6" s="1"/>
  <c r="V39" i="6" s="1"/>
  <c r="V40" i="6" s="1"/>
  <c r="V41" i="6" s="1"/>
  <c r="V42" i="6" s="1"/>
  <c r="V43" i="6" s="1"/>
  <c r="V44" i="6" s="1"/>
  <c r="V45" i="6" s="1"/>
  <c r="V46" i="6" s="1"/>
  <c r="V47" i="6" s="1"/>
  <c r="V48" i="6" s="1"/>
  <c r="V49" i="6" s="1"/>
  <c r="V50" i="6" s="1"/>
  <c r="V51" i="6" s="1"/>
  <c r="V52" i="6" s="1"/>
  <c r="V53" i="6" s="1"/>
  <c r="V54" i="6" s="1"/>
  <c r="V55" i="6" s="1"/>
  <c r="V56" i="6" s="1"/>
  <c r="V57" i="6" s="1"/>
  <c r="V58" i="6" s="1"/>
  <c r="V59" i="6" s="1"/>
  <c r="V60" i="6" s="1"/>
  <c r="V61" i="6" s="1"/>
  <c r="V62" i="6" s="1"/>
  <c r="V63" i="6" s="1"/>
  <c r="V64" i="6" s="1"/>
  <c r="V65" i="6" s="1"/>
  <c r="V66" i="6" s="1"/>
  <c r="V67" i="6" s="1"/>
  <c r="V68" i="6" s="1"/>
  <c r="V69" i="6" s="1"/>
  <c r="V70" i="6" s="1"/>
  <c r="V71" i="6" s="1"/>
  <c r="V72" i="6" s="1"/>
  <c r="V73" i="6" s="1"/>
  <c r="V74" i="6" s="1"/>
  <c r="V75" i="6" s="1"/>
  <c r="V76" i="6" s="1"/>
  <c r="V77" i="6" s="1"/>
  <c r="V78" i="6" s="1"/>
  <c r="V79" i="6" s="1"/>
  <c r="V80" i="6" s="1"/>
  <c r="V81" i="6" s="1"/>
  <c r="V82" i="6" s="1"/>
  <c r="V83" i="6" s="1"/>
  <c r="V84" i="6" s="1"/>
  <c r="V85" i="6" s="1"/>
  <c r="V86" i="6" s="1"/>
  <c r="V87" i="6" s="1"/>
  <c r="V88" i="6" s="1"/>
  <c r="V89" i="6" s="1"/>
  <c r="V90" i="6" s="1"/>
  <c r="V91" i="6" s="1"/>
  <c r="V92" i="6" s="1"/>
  <c r="V93" i="6" s="1"/>
  <c r="V94" i="6" s="1"/>
  <c r="V95" i="6" s="1"/>
  <c r="V96" i="6" s="1"/>
  <c r="V97" i="6" s="1"/>
  <c r="V98" i="6" s="1"/>
  <c r="V99" i="6" s="1"/>
  <c r="V100" i="6" s="1"/>
  <c r="V101" i="6" s="1"/>
  <c r="V102" i="6" s="1"/>
  <c r="V103" i="6" s="1"/>
  <c r="V104" i="6" s="1"/>
  <c r="V105" i="6" s="1"/>
  <c r="V106" i="6" s="1"/>
  <c r="V107" i="6" s="1"/>
  <c r="V108" i="6" s="1"/>
  <c r="V109" i="6" s="1"/>
  <c r="V110" i="6" s="1"/>
  <c r="V111" i="6" s="1"/>
  <c r="V112" i="6" s="1"/>
  <c r="V113" i="6" s="1"/>
  <c r="V114" i="6" s="1"/>
  <c r="V115" i="6" s="1"/>
  <c r="V116" i="6" s="1"/>
  <c r="V117" i="6" s="1"/>
  <c r="V118" i="6" s="1"/>
  <c r="V119" i="6" s="1"/>
  <c r="V120" i="6" s="1"/>
  <c r="V121" i="6" s="1"/>
  <c r="V122" i="6" s="1"/>
  <c r="V123" i="6" s="1"/>
  <c r="V124" i="6" s="1"/>
  <c r="V125" i="6" s="1"/>
  <c r="V126" i="6" l="1"/>
  <c r="V127" i="6" s="1"/>
  <c r="V128" i="6" s="1"/>
  <c r="V129" i="6" s="1"/>
  <c r="V130" i="6" s="1"/>
  <c r="V131" i="6" s="1"/>
  <c r="V132" i="6" s="1"/>
  <c r="V133" i="6" s="1"/>
  <c r="V134" i="6" s="1"/>
  <c r="V135" i="6" s="1"/>
  <c r="V136" i="6" s="1"/>
  <c r="V137" i="6" s="1"/>
  <c r="V138" i="6" s="1"/>
  <c r="V139" i="6" s="1"/>
  <c r="V140" i="6" s="1"/>
  <c r="V141" i="6" s="1"/>
  <c r="V142" i="6" s="1"/>
  <c r="V143" i="6" s="1"/>
  <c r="V144" i="6" s="1"/>
  <c r="V145" i="6" s="1"/>
  <c r="V146" i="6" s="1"/>
  <c r="V147" i="6" s="1"/>
  <c r="V148" i="6" s="1"/>
  <c r="V149" i="6" s="1"/>
  <c r="V150" i="6" s="1"/>
  <c r="V151" i="6" s="1"/>
  <c r="V152" i="6" s="1"/>
  <c r="V153" i="6" s="1"/>
  <c r="V154" i="6" s="1"/>
  <c r="V155" i="6" s="1"/>
  <c r="V156" i="6" s="1"/>
  <c r="V157" i="6" s="1"/>
  <c r="V158" i="6" s="1"/>
  <c r="V159" i="6" s="1"/>
  <c r="V160" i="6" s="1"/>
  <c r="V161" i="6" s="1"/>
  <c r="V162" i="6" s="1"/>
  <c r="V163" i="6" s="1"/>
  <c r="V164" i="6" s="1"/>
  <c r="V165" i="6" s="1"/>
  <c r="V166" i="6" s="1"/>
  <c r="V167" i="6" s="1"/>
  <c r="V168" i="6" s="1"/>
  <c r="V169" i="6" s="1"/>
  <c r="V170" i="6" s="1"/>
  <c r="V171" i="6" s="1"/>
  <c r="V172" i="6" s="1"/>
  <c r="V173" i="6" s="1"/>
  <c r="V174" i="6" s="1"/>
  <c r="V175" i="6" s="1"/>
  <c r="V176" i="6" s="1"/>
  <c r="V177" i="6" s="1"/>
  <c r="V178" i="6" s="1"/>
  <c r="V179" i="6" s="1"/>
  <c r="V180" i="6" s="1"/>
  <c r="V181" i="6" s="1"/>
  <c r="V182" i="6" s="1"/>
  <c r="V183" i="6" s="1"/>
  <c r="V184" i="6" s="1"/>
  <c r="V185" i="6" s="1"/>
  <c r="V186" i="6" s="1"/>
  <c r="V187" i="6" s="1"/>
  <c r="V188" i="6" s="1"/>
  <c r="V189" i="6" s="1"/>
  <c r="V190" i="6" s="1"/>
  <c r="V191" i="6" s="1"/>
  <c r="V192" i="6" s="1"/>
  <c r="V193" i="6" s="1"/>
  <c r="V194" i="6" s="1"/>
  <c r="V195" i="6" s="1"/>
  <c r="V196" i="6" s="1"/>
  <c r="V197" i="6" s="1"/>
  <c r="V198" i="6" s="1"/>
  <c r="V199" i="6" s="1"/>
  <c r="V200" i="6" s="1"/>
  <c r="V201" i="6" s="1"/>
  <c r="V202" i="6" s="1"/>
  <c r="V203" i="6" s="1"/>
  <c r="V204" i="6" s="1"/>
  <c r="V205" i="6" s="1"/>
  <c r="V206" i="6" s="1"/>
  <c r="V207" i="6" s="1"/>
  <c r="V208" i="6" s="1"/>
  <c r="V209" i="6" s="1"/>
  <c r="V210" i="6" s="1"/>
  <c r="V211" i="6" s="1"/>
  <c r="V212" i="6" s="1"/>
  <c r="V213" i="6" s="1"/>
  <c r="V214" i="6" s="1"/>
  <c r="V215" i="6" s="1"/>
  <c r="V216" i="6" s="1"/>
  <c r="V217" i="6" s="1"/>
  <c r="V218" i="6" s="1"/>
  <c r="V219" i="6" s="1"/>
  <c r="V220" i="6" s="1"/>
  <c r="V221" i="6" s="1"/>
  <c r="V222" i="6" s="1"/>
  <c r="V223" i="6" s="1"/>
  <c r="V224" i="6" s="1"/>
  <c r="V225" i="6" s="1"/>
  <c r="V226" i="6" s="1"/>
  <c r="V227" i="6" s="1"/>
  <c r="V228" i="6" s="1"/>
  <c r="V229" i="6" s="1"/>
  <c r="V230" i="6" s="1"/>
  <c r="V231" i="6" s="1"/>
  <c r="V232" i="6" s="1"/>
  <c r="V233" i="6" s="1"/>
  <c r="V234" i="6" s="1"/>
  <c r="V235" i="6" s="1"/>
  <c r="V236" i="6" s="1"/>
  <c r="V237" i="6" s="1"/>
  <c r="V238" i="6" s="1"/>
  <c r="V239" i="6" s="1"/>
  <c r="V240" i="6" s="1"/>
  <c r="V241" i="6" s="1"/>
  <c r="V242" i="6" s="1"/>
  <c r="V243" i="6" s="1"/>
  <c r="V244" i="6" s="1"/>
  <c r="V245" i="6" s="1"/>
  <c r="V246" i="6" s="1"/>
  <c r="V247" i="6" s="1"/>
  <c r="V248" i="6" s="1"/>
  <c r="V249" i="6" s="1"/>
  <c r="V250" i="6" s="1"/>
  <c r="V251" i="6" s="1"/>
  <c r="V252" i="6" s="1"/>
  <c r="V253" i="6" s="1"/>
  <c r="V254" i="6" s="1"/>
  <c r="V255" i="6" s="1"/>
  <c r="V256" i="6" s="1"/>
  <c r="V257" i="6" s="1"/>
  <c r="V258" i="6" s="1"/>
  <c r="V259" i="6" s="1"/>
  <c r="V260" i="6" s="1"/>
  <c r="V261" i="6" s="1"/>
  <c r="V262" i="6" s="1"/>
  <c r="V263" i="6" s="1"/>
  <c r="V264" i="6" s="1"/>
  <c r="V265" i="6" s="1"/>
  <c r="V266" i="6" s="1"/>
  <c r="V267" i="6" s="1"/>
  <c r="V268" i="6" s="1"/>
  <c r="V269" i="6" s="1"/>
  <c r="V270" i="6" s="1"/>
  <c r="V271" i="6" s="1"/>
  <c r="V272" i="6" s="1"/>
  <c r="V273" i="6" s="1"/>
  <c r="V274" i="6" s="1"/>
  <c r="V275" i="6" s="1"/>
  <c r="V276" i="6" s="1"/>
  <c r="V277" i="6" s="1"/>
  <c r="V278" i="6" s="1"/>
  <c r="V279" i="6" s="1"/>
  <c r="V280" i="6" s="1"/>
  <c r="V281" i="6" s="1"/>
  <c r="V282" i="6" s="1"/>
  <c r="V283" i="6" s="1"/>
  <c r="V284" i="6" s="1"/>
  <c r="V285" i="6" s="1"/>
  <c r="V286" i="6" s="1"/>
  <c r="V287" i="6" s="1"/>
  <c r="V288" i="6" s="1"/>
  <c r="V289" i="6" s="1"/>
  <c r="V290" i="6" s="1"/>
  <c r="V291" i="6" s="1"/>
  <c r="V292" i="6" s="1"/>
  <c r="V293" i="6" s="1"/>
  <c r="V294" i="6" s="1"/>
  <c r="V295" i="6" s="1"/>
  <c r="V296" i="6" s="1"/>
  <c r="V297" i="6" s="1"/>
  <c r="V298" i="6" s="1"/>
  <c r="V299" i="6" s="1"/>
  <c r="V300" i="6" s="1"/>
  <c r="V301" i="6" s="1"/>
  <c r="V302" i="6" s="1"/>
  <c r="V303" i="6" s="1"/>
  <c r="V304" i="6" s="1"/>
  <c r="V305" i="6" s="1"/>
  <c r="V306" i="6" s="1"/>
  <c r="V307" i="6" s="1"/>
  <c r="V308" i="6" s="1"/>
  <c r="V309" i="6" s="1"/>
  <c r="V310" i="6" s="1"/>
  <c r="V311" i="6" s="1"/>
  <c r="V312" i="6" s="1"/>
  <c r="V313" i="6" s="1"/>
  <c r="V314" i="6" s="1"/>
  <c r="V315" i="6" s="1"/>
  <c r="V316" i="6" s="1"/>
  <c r="V317" i="6" s="1"/>
  <c r="V318" i="6" s="1"/>
  <c r="V319" i="6" s="1"/>
  <c r="V320" i="6" s="1"/>
  <c r="V321" i="6" s="1"/>
  <c r="V322" i="6" s="1"/>
  <c r="V323" i="6" s="1"/>
  <c r="V324" i="6" s="1"/>
  <c r="V325" i="6" s="1"/>
  <c r="V326" i="6" s="1"/>
  <c r="V327" i="6" s="1"/>
  <c r="V328" i="6" s="1"/>
  <c r="V329" i="6" s="1"/>
  <c r="V330" i="6" s="1"/>
  <c r="V331" i="6" s="1"/>
  <c r="V332" i="6" s="1"/>
  <c r="V333" i="6" s="1"/>
  <c r="V334" i="6" s="1"/>
  <c r="V335" i="6" s="1"/>
  <c r="V336" i="6" s="1"/>
  <c r="V337" i="6" s="1"/>
  <c r="V338" i="6" s="1"/>
  <c r="V339" i="6" s="1"/>
  <c r="V340" i="6" s="1"/>
  <c r="V341" i="6" s="1"/>
  <c r="V342" i="6" s="1"/>
  <c r="V343" i="6" s="1"/>
  <c r="V344" i="6" s="1"/>
  <c r="V345" i="6" s="1"/>
  <c r="V346" i="6" s="1"/>
  <c r="V347" i="6" s="1"/>
  <c r="V348" i="6" s="1"/>
  <c r="V349" i="6" s="1"/>
  <c r="V350" i="6" s="1"/>
  <c r="V351" i="6" s="1"/>
  <c r="V352" i="6" s="1"/>
  <c r="V353" i="6" s="1"/>
  <c r="V354" i="6" s="1"/>
  <c r="V355" i="6" s="1"/>
  <c r="V356" i="6" s="1"/>
  <c r="V357" i="6" s="1"/>
  <c r="V358" i="6" s="1"/>
  <c r="V359" i="6" s="1"/>
  <c r="V360" i="6" s="1"/>
  <c r="V361" i="6" s="1"/>
  <c r="V362" i="6" s="1"/>
  <c r="V363" i="6" s="1"/>
  <c r="V364" i="6" s="1"/>
  <c r="V365" i="6" s="1"/>
  <c r="V366" i="6" s="1"/>
  <c r="V367" i="6" s="1"/>
  <c r="V368" i="6" s="1"/>
  <c r="V369" i="6" s="1"/>
  <c r="V370" i="6" s="1"/>
  <c r="V371" i="6" s="1"/>
  <c r="V372" i="6" s="1"/>
  <c r="V373" i="6" s="1"/>
  <c r="V374" i="6" s="1"/>
  <c r="V375" i="6" s="1"/>
  <c r="V376" i="6" s="1"/>
  <c r="V377" i="6" s="1"/>
  <c r="V378" i="6" s="1"/>
  <c r="V379" i="6" s="1"/>
  <c r="V380" i="6" s="1"/>
  <c r="V381" i="6" s="1"/>
  <c r="V382" i="6" s="1"/>
  <c r="V383" i="6" s="1"/>
  <c r="V384" i="6" s="1"/>
  <c r="V385" i="6" s="1"/>
  <c r="V386" i="6" s="1"/>
  <c r="V387" i="6" s="1"/>
  <c r="V388" i="6" s="1"/>
  <c r="V389" i="6" s="1"/>
  <c r="V390" i="6" s="1"/>
  <c r="V391" i="6" s="1"/>
  <c r="V392" i="6" s="1"/>
  <c r="V393" i="6" s="1"/>
  <c r="V394" i="6" s="1"/>
  <c r="V395" i="6" s="1"/>
  <c r="V396" i="6" s="1"/>
  <c r="V397" i="6" s="1"/>
  <c r="V398" i="6" s="1"/>
  <c r="V399" i="6" s="1"/>
  <c r="V400" i="6" s="1"/>
  <c r="V401" i="6" s="1"/>
  <c r="V402" i="6" s="1"/>
  <c r="V403" i="6" s="1"/>
  <c r="V404" i="6" s="1"/>
  <c r="V405" i="6" s="1"/>
  <c r="V406" i="6" s="1"/>
  <c r="V407" i="6" s="1"/>
  <c r="V408" i="6" s="1"/>
  <c r="V409" i="6" s="1"/>
  <c r="V410" i="6" s="1"/>
  <c r="V411" i="6" s="1"/>
  <c r="V412" i="6" s="1"/>
  <c r="V413" i="6" s="1"/>
  <c r="V414" i="6" s="1"/>
  <c r="V415" i="6" s="1"/>
  <c r="V416" i="6" s="1"/>
  <c r="V417" i="6" s="1"/>
  <c r="V418" i="6" s="1"/>
  <c r="V419" i="6" s="1"/>
  <c r="V420" i="6" s="1"/>
  <c r="V421" i="6" s="1"/>
  <c r="V422" i="6" s="1"/>
  <c r="V423" i="6" s="1"/>
  <c r="V424" i="6" s="1"/>
  <c r="V425" i="6" s="1"/>
  <c r="V426" i="6" s="1"/>
  <c r="V427" i="6" s="1"/>
  <c r="V428" i="6" s="1"/>
  <c r="V429" i="6" s="1"/>
  <c r="V430" i="6" s="1"/>
  <c r="V431" i="6" s="1"/>
  <c r="V432" i="6" s="1"/>
  <c r="V433" i="6" s="1"/>
  <c r="V434" i="6" s="1"/>
  <c r="V435" i="6" s="1"/>
  <c r="V436" i="6" s="1"/>
  <c r="V437" i="6" s="1"/>
  <c r="V438" i="6" s="1"/>
  <c r="V439" i="6" s="1"/>
  <c r="V440" i="6" s="1"/>
  <c r="V441" i="6" s="1"/>
  <c r="V442" i="6" s="1"/>
  <c r="V443" i="6" s="1"/>
  <c r="V444" i="6" s="1"/>
  <c r="V445" i="6" s="1"/>
  <c r="V446" i="6" s="1"/>
  <c r="V447" i="6" s="1"/>
  <c r="V448" i="6" s="1"/>
  <c r="V449" i="6" s="1"/>
  <c r="V450" i="6" s="1"/>
  <c r="V451" i="6" s="1"/>
  <c r="V452" i="6" s="1"/>
  <c r="V453" i="6" s="1"/>
  <c r="V454" i="6" s="1"/>
  <c r="V455" i="6" s="1"/>
  <c r="V456" i="6" s="1"/>
  <c r="V457" i="6" s="1"/>
  <c r="V458" i="6" s="1"/>
  <c r="V459" i="6" s="1"/>
  <c r="V460" i="6" s="1"/>
  <c r="V461" i="6" s="1"/>
  <c r="V462" i="6" s="1"/>
  <c r="V463" i="6" s="1"/>
  <c r="V464" i="6" s="1"/>
  <c r="V465" i="6" s="1"/>
  <c r="V466" i="6" s="1"/>
  <c r="V467" i="6" s="1"/>
  <c r="V468" i="6" s="1"/>
  <c r="V469" i="6" s="1"/>
  <c r="V470" i="6" s="1"/>
  <c r="V471" i="6" s="1"/>
  <c r="V472" i="6" s="1"/>
  <c r="V473" i="6" s="1"/>
  <c r="V474" i="6" s="1"/>
  <c r="V475" i="6" s="1"/>
  <c r="V476" i="6" s="1"/>
  <c r="V477" i="6" s="1"/>
  <c r="V478" i="6" s="1"/>
  <c r="V479" i="6" s="1"/>
  <c r="V480" i="6" s="1"/>
  <c r="V481" i="6" s="1"/>
  <c r="V482" i="6" s="1"/>
  <c r="V483" i="6" s="1"/>
  <c r="V484" i="6" s="1"/>
  <c r="V485" i="6" s="1"/>
  <c r="V486" i="6" s="1"/>
  <c r="V487" i="6" s="1"/>
  <c r="V488" i="6" s="1"/>
  <c r="V489" i="6" s="1"/>
  <c r="V490" i="6" s="1"/>
  <c r="V491" i="6" s="1"/>
  <c r="V492" i="6" s="1"/>
  <c r="V493" i="6" s="1"/>
  <c r="V494" i="6" s="1"/>
  <c r="V495" i="6" s="1"/>
  <c r="V496" i="6" s="1"/>
  <c r="V497" i="6" s="1"/>
  <c r="V498" i="6" s="1"/>
  <c r="V499" i="6" s="1"/>
  <c r="V500" i="6" s="1"/>
  <c r="V501" i="6" s="1"/>
  <c r="V502" i="6" s="1"/>
  <c r="V503" i="6" s="1"/>
  <c r="V504" i="6" s="1"/>
  <c r="V505" i="6" s="1"/>
  <c r="V506" i="6" s="1"/>
  <c r="V507" i="6" s="1"/>
  <c r="V508" i="6" s="1"/>
  <c r="V509" i="6" s="1"/>
  <c r="V510" i="6" s="1"/>
  <c r="V511" i="6" s="1"/>
  <c r="V512" i="6" s="1"/>
  <c r="V513" i="6" s="1"/>
  <c r="V514" i="6" s="1"/>
  <c r="V515" i="6" s="1"/>
  <c r="V516" i="6" s="1"/>
  <c r="V517" i="6" s="1"/>
  <c r="V518" i="6" s="1"/>
  <c r="V519" i="6" s="1"/>
  <c r="V520" i="6" s="1"/>
  <c r="V521" i="6" s="1"/>
  <c r="V522" i="6" s="1"/>
  <c r="V523" i="6" s="1"/>
  <c r="V524" i="6" s="1"/>
  <c r="V525" i="6" s="1"/>
  <c r="V526" i="6" s="1"/>
  <c r="V527" i="6" s="1"/>
  <c r="V528" i="6" s="1"/>
  <c r="V529" i="6" s="1"/>
  <c r="V530" i="6" s="1"/>
  <c r="V531" i="6" s="1"/>
  <c r="V532" i="6" s="1"/>
  <c r="V533" i="6" s="1"/>
  <c r="V534" i="6" s="1"/>
  <c r="V535" i="6" s="1"/>
  <c r="V536" i="6" s="1"/>
  <c r="V537" i="6" s="1"/>
  <c r="V538" i="6" s="1"/>
  <c r="V539" i="6" s="1"/>
  <c r="V540" i="6" s="1"/>
  <c r="V541" i="6" s="1"/>
  <c r="V542" i="6" s="1"/>
  <c r="V543" i="6" s="1"/>
  <c r="V544" i="6" s="1"/>
  <c r="V545" i="6" s="1"/>
  <c r="V546" i="6" s="1"/>
  <c r="V547" i="6" s="1"/>
  <c r="V548" i="6" s="1"/>
  <c r="V549" i="6" s="1"/>
  <c r="V550" i="6" s="1"/>
  <c r="V551" i="6" s="1"/>
  <c r="V552" i="6" s="1"/>
  <c r="V553" i="6" s="1"/>
  <c r="V554" i="6" s="1"/>
  <c r="V555" i="6" s="1"/>
  <c r="V556" i="6" s="1"/>
  <c r="V557" i="6" s="1"/>
  <c r="V558" i="6" s="1"/>
  <c r="V559" i="6" s="1"/>
  <c r="V560" i="6" s="1"/>
  <c r="V561" i="6" s="1"/>
  <c r="V562" i="6" s="1"/>
  <c r="V563" i="6" s="1"/>
  <c r="V564" i="6" s="1"/>
  <c r="V565" i="6" s="1"/>
  <c r="V566" i="6" s="1"/>
  <c r="V567" i="6" s="1"/>
  <c r="V568" i="6" s="1"/>
  <c r="V569" i="6" s="1"/>
  <c r="V570" i="6" s="1"/>
  <c r="V571" i="6" s="1"/>
  <c r="V572" i="6" s="1"/>
  <c r="V573" i="6" s="1"/>
  <c r="V574" i="6" s="1"/>
  <c r="V575" i="6" s="1"/>
  <c r="V576" i="6" s="1"/>
  <c r="V577" i="6" s="1"/>
  <c r="V578" i="6" s="1"/>
  <c r="V579" i="6" s="1"/>
  <c r="V580" i="6" s="1"/>
  <c r="V581" i="6" s="1"/>
  <c r="V582" i="6" s="1"/>
  <c r="V583" i="6" s="1"/>
  <c r="V584" i="6" s="1"/>
  <c r="V585" i="6" s="1"/>
  <c r="V586" i="6" s="1"/>
  <c r="V587" i="6" s="1"/>
  <c r="V588" i="6" s="1"/>
  <c r="V589" i="6" s="1"/>
  <c r="V590" i="6" s="1"/>
  <c r="V591" i="6" s="1"/>
  <c r="V592" i="6" s="1"/>
  <c r="V593" i="6" s="1"/>
  <c r="V594" i="6" s="1"/>
  <c r="V595" i="6" s="1"/>
  <c r="V596" i="6" s="1"/>
  <c r="V597" i="6" s="1"/>
  <c r="V598" i="6" s="1"/>
  <c r="V599" i="6" s="1"/>
  <c r="V600" i="6" s="1"/>
  <c r="V601" i="6" s="1"/>
  <c r="V602" i="6" s="1"/>
  <c r="V603" i="6" s="1"/>
  <c r="V604" i="6" s="1"/>
  <c r="V605" i="6" s="1"/>
  <c r="V606" i="6" s="1"/>
  <c r="V607" i="6" s="1"/>
  <c r="V608" i="6" s="1"/>
  <c r="V609" i="6" s="1"/>
  <c r="V610" i="6" s="1"/>
  <c r="V611" i="6" s="1"/>
  <c r="V612" i="6" s="1"/>
  <c r="V613" i="6" s="1"/>
  <c r="V614" i="6" s="1"/>
  <c r="V615" i="6" s="1"/>
  <c r="V616" i="6" s="1"/>
  <c r="V617" i="6" s="1"/>
  <c r="V618" i="6" s="1"/>
  <c r="V619" i="6" s="1"/>
  <c r="V620" i="6" s="1"/>
  <c r="V621" i="6" s="1"/>
  <c r="V622" i="6" s="1"/>
  <c r="V623" i="6" s="1"/>
  <c r="V624" i="6" s="1"/>
  <c r="V625" i="6" s="1"/>
  <c r="I7" i="6" l="1"/>
  <c r="I8" i="6" s="1"/>
  <c r="I18" i="6" s="1"/>
  <c r="J18" i="6" s="1"/>
  <c r="I15" i="6" l="1"/>
  <c r="N7" i="7" s="1"/>
  <c r="I14" i="6" l="1"/>
  <c r="N5" i="7" s="1"/>
  <c r="N10" i="7"/>
  <c r="I19" i="6" l="1"/>
  <c r="N12" i="7" s="1"/>
</calcChain>
</file>

<file path=xl/sharedStrings.xml><?xml version="1.0" encoding="utf-8"?>
<sst xmlns="http://schemas.openxmlformats.org/spreadsheetml/2006/main" count="71" uniqueCount="51">
  <si>
    <t>Age</t>
  </si>
  <si>
    <t>Male</t>
  </si>
  <si>
    <t>Female</t>
  </si>
  <si>
    <t>Benefit</t>
  </si>
  <si>
    <t>Mortality</t>
  </si>
  <si>
    <t>Source: Valuation Assumptions</t>
  </si>
  <si>
    <t>MWS 5/13/2021</t>
  </si>
  <si>
    <t>contribution checks</t>
  </si>
  <si>
    <t>JAS 5/13/2021</t>
  </si>
  <si>
    <t xml:space="preserve"> RPH-2014 Total Healthy Mortality table projected to 2020 with Scale MP-2016 (pre-retirement)</t>
  </si>
  <si>
    <t>Contribution</t>
  </si>
  <si>
    <t>Wait to 20</t>
  </si>
  <si>
    <t>Calculate value of benefit @ 20 YOS</t>
  </si>
  <si>
    <t>Calculate value of contributions @ 20 YOS</t>
  </si>
  <si>
    <t>Calculate value of contributions @ retirement</t>
  </si>
  <si>
    <t>Calculate value of benefit @ retirement</t>
  </si>
  <si>
    <t>Inputs</t>
  </si>
  <si>
    <t>Commission Date</t>
  </si>
  <si>
    <t>Retirement Date</t>
  </si>
  <si>
    <t>Date 20 YOS is met</t>
  </si>
  <si>
    <t>Calculations</t>
  </si>
  <si>
    <t>Date of Birth</t>
  </si>
  <si>
    <t>Month</t>
  </si>
  <si>
    <t>Scheduled</t>
  </si>
  <si>
    <t>Actual</t>
  </si>
  <si>
    <t>Accumulated</t>
  </si>
  <si>
    <t>EOM</t>
  </si>
  <si>
    <t>Discount rate</t>
  </si>
  <si>
    <t>$1 of benefit</t>
  </si>
  <si>
    <t>@ 20 YOS</t>
  </si>
  <si>
    <t>Calc</t>
  </si>
  <si>
    <t>$1 Monthly</t>
  </si>
  <si>
    <t>at 20 YOS</t>
  </si>
  <si>
    <t>Disc @</t>
  </si>
  <si>
    <t>20 YOS</t>
  </si>
  <si>
    <t>20 Year</t>
  </si>
  <si>
    <t>Ret</t>
  </si>
  <si>
    <t>Above accumulated to 20 YOS</t>
  </si>
  <si>
    <t>No buy-up</t>
  </si>
  <si>
    <t>Immediate</t>
  </si>
  <si>
    <t>Cost of Buyup to $400</t>
  </si>
  <si>
    <t>Between Ret</t>
  </si>
  <si>
    <t>at 10 Ret</t>
  </si>
  <si>
    <t>Anticipated Retirement Date</t>
  </si>
  <si>
    <t>YOS at retirement</t>
  </si>
  <si>
    <t>Present Value of Additional Benefit</t>
  </si>
  <si>
    <t>Blended</t>
  </si>
  <si>
    <t>This is only an estimate of the impact on the benefit if you retire with less than 20 years of commissioned service.</t>
  </si>
  <si>
    <t>The actual impact will be calculated when you actually retire. The final amounts may be substantially different from the amounts shown above.</t>
  </si>
  <si>
    <t>The estimate is based on the information provided above; if any of the information is incorrect then the estimate above will also be incorrect.</t>
  </si>
  <si>
    <t>If this model is altered in any manner, including overriding the password protection, the model and the results are no longer valid.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</si>
</sst>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2" fillId="0" borderId="1" xfId="0" applyFont="1" applyFill="1" applyBorder="1"/>
    <xf numFmtId="0" fontId="1" fillId="0" borderId="0" xfId="0" applyFont="1" applyFill="1"/>
    <xf numFmtId="14" fontId="0" fillId="0" borderId="0" xfId="0" applyNumberFormat="1"/>
    <xf numFmtId="0" fontId="0" fillId="0" borderId="0" xfId="0" quotePrefix="1"/>
    <xf numFmtId="6" fontId="0" fillId="0" borderId="0" xfId="0" applyNumberFormat="1"/>
    <xf numFmtId="8" fontId="0" fillId="0" borderId="0" xfId="0" applyNumberFormat="1"/>
    <xf numFmtId="9" fontId="2" fillId="4" borderId="1" xfId="0" applyNumberFormat="1" applyFont="1" applyFill="1" applyBorder="1"/>
    <xf numFmtId="0" fontId="3" fillId="0" borderId="0" xfId="0" applyFont="1"/>
    <xf numFmtId="6" fontId="3" fillId="0" borderId="0" xfId="0" applyNumberFormat="1" applyFont="1"/>
    <xf numFmtId="0" fontId="4" fillId="0" borderId="0" xfId="0" applyFont="1"/>
    <xf numFmtId="0" fontId="5" fillId="0" borderId="0" xfId="0" applyFont="1"/>
    <xf numFmtId="14" fontId="2" fillId="4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K112"/>
  <sheetViews>
    <sheetView workbookViewId="0">
      <selection activeCell="D7" sqref="D7:D112"/>
    </sheetView>
  </sheetViews>
  <sheetFormatPr defaultRowHeight="14.4" x14ac:dyDescent="0.3"/>
  <cols>
    <col min="11" max="11" width="8.77734375" customWidth="1"/>
  </cols>
  <sheetData>
    <row r="1" spans="1:11" x14ac:dyDescent="0.3">
      <c r="A1" s="1" t="s">
        <v>6</v>
      </c>
      <c r="B1" s="1"/>
      <c r="C1" s="1"/>
    </row>
    <row r="2" spans="1:11" x14ac:dyDescent="0.3">
      <c r="A2" s="1" t="s">
        <v>8</v>
      </c>
      <c r="B2" s="1"/>
      <c r="C2" s="1"/>
    </row>
    <row r="3" spans="1:11" x14ac:dyDescent="0.3">
      <c r="A3" s="1" t="s">
        <v>5</v>
      </c>
      <c r="B3" s="1"/>
      <c r="C3" s="1"/>
      <c r="D3" s="4" t="s">
        <v>9</v>
      </c>
    </row>
    <row r="4" spans="1:11" x14ac:dyDescent="0.3">
      <c r="F4" s="4" t="s">
        <v>7</v>
      </c>
    </row>
    <row r="5" spans="1:11" x14ac:dyDescent="0.3">
      <c r="B5" t="s">
        <v>4</v>
      </c>
      <c r="G5" s="2">
        <v>66.459999999999994</v>
      </c>
      <c r="H5" s="5">
        <v>44013</v>
      </c>
      <c r="J5" s="5">
        <v>0</v>
      </c>
      <c r="K5">
        <f>+G5*26/12</f>
        <v>143.99666666666664</v>
      </c>
    </row>
    <row r="6" spans="1:11" x14ac:dyDescent="0.3">
      <c r="A6" t="s">
        <v>0</v>
      </c>
      <c r="B6" t="s">
        <v>1</v>
      </c>
      <c r="C6" t="s">
        <v>2</v>
      </c>
      <c r="D6" t="s">
        <v>46</v>
      </c>
      <c r="G6" s="3">
        <f>+G5+2</f>
        <v>68.459999999999994</v>
      </c>
      <c r="H6" s="5">
        <v>44378</v>
      </c>
      <c r="J6" s="5">
        <v>44378</v>
      </c>
      <c r="K6">
        <f t="shared" ref="K6:K10" si="0">+G6*26/12</f>
        <v>148.32999999999998</v>
      </c>
    </row>
    <row r="7" spans="1:11" x14ac:dyDescent="0.3">
      <c r="A7">
        <v>15</v>
      </c>
      <c r="B7" s="2">
        <v>2.61E-4</v>
      </c>
      <c r="C7" s="2">
        <v>1.47E-4</v>
      </c>
      <c r="D7">
        <f>SUM(B7:C7)/2</f>
        <v>2.04E-4</v>
      </c>
      <c r="F7" s="3">
        <f>+(G6+G7)/2</f>
        <v>69.459999999999994</v>
      </c>
      <c r="G7" s="3">
        <f>+G6+2</f>
        <v>70.459999999999994</v>
      </c>
      <c r="H7" s="5">
        <v>44743</v>
      </c>
      <c r="J7" s="5">
        <v>44743</v>
      </c>
      <c r="K7">
        <f t="shared" si="0"/>
        <v>152.66333333333333</v>
      </c>
    </row>
    <row r="8" spans="1:11" x14ac:dyDescent="0.3">
      <c r="A8">
        <f>+A7+1</f>
        <v>16</v>
      </c>
      <c r="B8" s="2">
        <v>3.21E-4</v>
      </c>
      <c r="C8" s="2">
        <v>1.65E-4</v>
      </c>
      <c r="D8">
        <f t="shared" ref="D8:D71" si="1">SUM(B8:C8)/2</f>
        <v>2.43E-4</v>
      </c>
      <c r="F8" s="3">
        <f t="shared" ref="F8:F18" si="2">+(G7+G8)/2</f>
        <v>71.459999999999994</v>
      </c>
      <c r="G8" s="3">
        <f t="shared" ref="G8:G10" si="3">+G7+2</f>
        <v>72.459999999999994</v>
      </c>
      <c r="H8" s="5">
        <v>45108</v>
      </c>
      <c r="J8" s="5">
        <v>45108</v>
      </c>
      <c r="K8">
        <f t="shared" si="0"/>
        <v>156.99666666666664</v>
      </c>
    </row>
    <row r="9" spans="1:11" x14ac:dyDescent="0.3">
      <c r="A9">
        <f t="shared" ref="A9:A72" si="4">+A8+1</f>
        <v>17</v>
      </c>
      <c r="B9" s="2">
        <v>3.7800000000000003E-4</v>
      </c>
      <c r="C9" s="2">
        <v>1.8000000000000001E-4</v>
      </c>
      <c r="D9">
        <f t="shared" si="1"/>
        <v>2.7900000000000001E-4</v>
      </c>
      <c r="F9" s="3">
        <f t="shared" si="2"/>
        <v>73.459999999999994</v>
      </c>
      <c r="G9" s="3">
        <f t="shared" si="3"/>
        <v>74.459999999999994</v>
      </c>
      <c r="H9" s="5">
        <v>45474</v>
      </c>
      <c r="J9" s="5">
        <v>45474</v>
      </c>
      <c r="K9">
        <f t="shared" si="0"/>
        <v>161.32999999999998</v>
      </c>
    </row>
    <row r="10" spans="1:11" x14ac:dyDescent="0.3">
      <c r="A10">
        <f t="shared" si="4"/>
        <v>18</v>
      </c>
      <c r="B10" s="2">
        <v>4.2999999999999999E-4</v>
      </c>
      <c r="C10" s="2">
        <v>1.8699999999999999E-4</v>
      </c>
      <c r="D10">
        <f t="shared" si="1"/>
        <v>3.0849999999999996E-4</v>
      </c>
      <c r="F10" s="3">
        <f t="shared" si="2"/>
        <v>75.459999999999994</v>
      </c>
      <c r="G10" s="3">
        <f t="shared" si="3"/>
        <v>76.459999999999994</v>
      </c>
      <c r="H10" s="5">
        <v>45839</v>
      </c>
      <c r="J10" s="5">
        <v>45839</v>
      </c>
      <c r="K10">
        <f t="shared" si="0"/>
        <v>165.66333333333333</v>
      </c>
    </row>
    <row r="11" spans="1:11" x14ac:dyDescent="0.3">
      <c r="A11">
        <f t="shared" si="4"/>
        <v>19</v>
      </c>
      <c r="B11" s="2">
        <v>4.73E-4</v>
      </c>
      <c r="C11" s="2">
        <v>1.8699999999999999E-4</v>
      </c>
      <c r="D11">
        <f t="shared" si="1"/>
        <v>3.3E-4</v>
      </c>
      <c r="F11" s="3">
        <f t="shared" si="2"/>
        <v>76.459999999999994</v>
      </c>
      <c r="G11" s="3">
        <f>+G10</f>
        <v>76.459999999999994</v>
      </c>
    </row>
    <row r="12" spans="1:11" x14ac:dyDescent="0.3">
      <c r="A12">
        <f t="shared" si="4"/>
        <v>20</v>
      </c>
      <c r="B12" s="2">
        <v>5.1599999999999997E-4</v>
      </c>
      <c r="C12" s="2">
        <v>1.8100000000000001E-4</v>
      </c>
      <c r="D12">
        <f t="shared" si="1"/>
        <v>3.4849999999999996E-4</v>
      </c>
      <c r="F12" s="3">
        <f t="shared" si="2"/>
        <v>76.459999999999994</v>
      </c>
      <c r="G12" s="3">
        <f t="shared" ref="G12:G18" si="5">+G11</f>
        <v>76.459999999999994</v>
      </c>
    </row>
    <row r="13" spans="1:11" x14ac:dyDescent="0.3">
      <c r="A13">
        <f t="shared" si="4"/>
        <v>21</v>
      </c>
      <c r="B13" s="2">
        <v>5.6300000000000002E-4</v>
      </c>
      <c r="C13" s="2">
        <v>1.85E-4</v>
      </c>
      <c r="D13">
        <f t="shared" si="1"/>
        <v>3.7399999999999998E-4</v>
      </c>
      <c r="F13" s="3">
        <f t="shared" si="2"/>
        <v>76.459999999999994</v>
      </c>
      <c r="G13" s="3">
        <f t="shared" si="5"/>
        <v>76.459999999999994</v>
      </c>
    </row>
    <row r="14" spans="1:11" x14ac:dyDescent="0.3">
      <c r="A14">
        <f t="shared" si="4"/>
        <v>22</v>
      </c>
      <c r="B14" s="2">
        <v>5.8699999999999996E-4</v>
      </c>
      <c r="C14" s="2">
        <v>1.8799999999999999E-4</v>
      </c>
      <c r="D14">
        <f t="shared" si="1"/>
        <v>3.8749999999999999E-4</v>
      </c>
      <c r="F14" s="3">
        <f t="shared" si="2"/>
        <v>76.459999999999994</v>
      </c>
      <c r="G14" s="3">
        <f t="shared" si="5"/>
        <v>76.459999999999994</v>
      </c>
    </row>
    <row r="15" spans="1:11" x14ac:dyDescent="0.3">
      <c r="A15">
        <f t="shared" si="4"/>
        <v>23</v>
      </c>
      <c r="B15" s="2">
        <v>5.9599999999999996E-4</v>
      </c>
      <c r="C15" s="2">
        <v>1.92E-4</v>
      </c>
      <c r="D15">
        <f t="shared" si="1"/>
        <v>3.9399999999999998E-4</v>
      </c>
      <c r="F15" s="3">
        <f t="shared" si="2"/>
        <v>76.459999999999994</v>
      </c>
      <c r="G15" s="3">
        <f t="shared" si="5"/>
        <v>76.459999999999994</v>
      </c>
    </row>
    <row r="16" spans="1:11" x14ac:dyDescent="0.3">
      <c r="A16">
        <f t="shared" si="4"/>
        <v>24</v>
      </c>
      <c r="B16" s="2">
        <v>5.8299999999999997E-4</v>
      </c>
      <c r="C16" s="2">
        <v>1.9599999999999999E-4</v>
      </c>
      <c r="D16">
        <f t="shared" si="1"/>
        <v>3.8949999999999998E-4</v>
      </c>
      <c r="F16" s="3">
        <f t="shared" si="2"/>
        <v>76.459999999999994</v>
      </c>
      <c r="G16" s="3">
        <f t="shared" si="5"/>
        <v>76.459999999999994</v>
      </c>
    </row>
    <row r="17" spans="1:7" x14ac:dyDescent="0.3">
      <c r="A17">
        <f t="shared" si="4"/>
        <v>25</v>
      </c>
      <c r="B17" s="2">
        <v>5.71E-4</v>
      </c>
      <c r="C17" s="2">
        <v>2.02E-4</v>
      </c>
      <c r="D17">
        <f t="shared" si="1"/>
        <v>3.8650000000000002E-4</v>
      </c>
      <c r="F17" s="3">
        <f t="shared" si="2"/>
        <v>76.459999999999994</v>
      </c>
      <c r="G17" s="3">
        <f t="shared" si="5"/>
        <v>76.459999999999994</v>
      </c>
    </row>
    <row r="18" spans="1:7" x14ac:dyDescent="0.3">
      <c r="A18">
        <f t="shared" si="4"/>
        <v>26</v>
      </c>
      <c r="B18" s="2">
        <v>5.6300000000000002E-4</v>
      </c>
      <c r="C18" s="2">
        <v>2.1000000000000001E-4</v>
      </c>
      <c r="D18">
        <f t="shared" si="1"/>
        <v>3.8650000000000002E-4</v>
      </c>
      <c r="F18" s="3">
        <f t="shared" si="2"/>
        <v>76.459999999999994</v>
      </c>
      <c r="G18" s="3">
        <f t="shared" si="5"/>
        <v>76.459999999999994</v>
      </c>
    </row>
    <row r="19" spans="1:7" x14ac:dyDescent="0.3">
      <c r="A19">
        <f t="shared" si="4"/>
        <v>27</v>
      </c>
      <c r="B19" s="2">
        <v>5.5900000000000004E-4</v>
      </c>
      <c r="C19" s="2">
        <v>2.2000000000000001E-4</v>
      </c>
      <c r="D19">
        <f t="shared" si="1"/>
        <v>3.8950000000000003E-4</v>
      </c>
    </row>
    <row r="20" spans="1:7" x14ac:dyDescent="0.3">
      <c r="A20">
        <f t="shared" si="4"/>
        <v>28</v>
      </c>
      <c r="B20" s="2">
        <v>5.6099999999999998E-4</v>
      </c>
      <c r="C20" s="2">
        <v>2.32E-4</v>
      </c>
      <c r="D20">
        <f t="shared" si="1"/>
        <v>3.9649999999999999E-4</v>
      </c>
    </row>
    <row r="21" spans="1:7" x14ac:dyDescent="0.3">
      <c r="A21">
        <f t="shared" si="4"/>
        <v>29</v>
      </c>
      <c r="B21" s="2">
        <v>5.6599999999999999E-4</v>
      </c>
      <c r="C21" s="2">
        <v>2.4699999999999999E-4</v>
      </c>
      <c r="D21">
        <f t="shared" si="1"/>
        <v>4.0649999999999996E-4</v>
      </c>
    </row>
    <row r="22" spans="1:7" x14ac:dyDescent="0.3">
      <c r="A22">
        <f t="shared" si="4"/>
        <v>30</v>
      </c>
      <c r="B22" s="2">
        <v>5.7499999999999999E-4</v>
      </c>
      <c r="C22" s="2">
        <v>2.63E-4</v>
      </c>
      <c r="D22">
        <f t="shared" si="1"/>
        <v>4.1899999999999999E-4</v>
      </c>
    </row>
    <row r="23" spans="1:7" x14ac:dyDescent="0.3">
      <c r="A23">
        <f t="shared" si="4"/>
        <v>31</v>
      </c>
      <c r="B23" s="2">
        <v>5.8699999999999996E-4</v>
      </c>
      <c r="C23" s="2">
        <v>2.7999999999999998E-4</v>
      </c>
      <c r="D23">
        <f t="shared" si="1"/>
        <v>4.3349999999999997E-4</v>
      </c>
    </row>
    <row r="24" spans="1:7" x14ac:dyDescent="0.3">
      <c r="A24">
        <f t="shared" si="4"/>
        <v>32</v>
      </c>
      <c r="B24" s="2">
        <v>6.0099999999999997E-4</v>
      </c>
      <c r="C24" s="2">
        <v>2.9799999999999998E-4</v>
      </c>
      <c r="D24">
        <f t="shared" si="1"/>
        <v>4.4949999999999998E-4</v>
      </c>
    </row>
    <row r="25" spans="1:7" x14ac:dyDescent="0.3">
      <c r="A25">
        <f t="shared" si="4"/>
        <v>33</v>
      </c>
      <c r="B25" s="2">
        <v>6.1899999999999998E-4</v>
      </c>
      <c r="C25" s="2">
        <v>3.1700000000000001E-4</v>
      </c>
      <c r="D25">
        <f t="shared" si="1"/>
        <v>4.6799999999999999E-4</v>
      </c>
    </row>
    <row r="26" spans="1:7" x14ac:dyDescent="0.3">
      <c r="A26">
        <f t="shared" si="4"/>
        <v>34</v>
      </c>
      <c r="B26" s="2">
        <v>6.38E-4</v>
      </c>
      <c r="C26" s="2">
        <v>3.3599999999999998E-4</v>
      </c>
      <c r="D26">
        <f t="shared" si="1"/>
        <v>4.8700000000000002E-4</v>
      </c>
    </row>
    <row r="27" spans="1:7" x14ac:dyDescent="0.3">
      <c r="A27">
        <f t="shared" si="4"/>
        <v>35</v>
      </c>
      <c r="B27" s="2">
        <v>6.5799999999999995E-4</v>
      </c>
      <c r="C27" s="2">
        <v>3.5500000000000001E-4</v>
      </c>
      <c r="D27">
        <f t="shared" si="1"/>
        <v>5.0650000000000001E-4</v>
      </c>
    </row>
    <row r="28" spans="1:7" x14ac:dyDescent="0.3">
      <c r="A28">
        <f t="shared" si="4"/>
        <v>36</v>
      </c>
      <c r="B28" s="2">
        <v>6.8000000000000005E-4</v>
      </c>
      <c r="C28" s="2">
        <v>3.7399999999999998E-4</v>
      </c>
      <c r="D28">
        <f t="shared" si="1"/>
        <v>5.2700000000000002E-4</v>
      </c>
    </row>
    <row r="29" spans="1:7" x14ac:dyDescent="0.3">
      <c r="A29">
        <f t="shared" si="4"/>
        <v>37</v>
      </c>
      <c r="B29" s="2">
        <v>7.0100000000000002E-4</v>
      </c>
      <c r="C29" s="2">
        <v>3.9599999999999998E-4</v>
      </c>
      <c r="D29">
        <f t="shared" si="1"/>
        <v>5.4849999999999994E-4</v>
      </c>
    </row>
    <row r="30" spans="1:7" x14ac:dyDescent="0.3">
      <c r="A30">
        <f t="shared" si="4"/>
        <v>38</v>
      </c>
      <c r="B30" s="2">
        <v>7.2599999999999997E-4</v>
      </c>
      <c r="C30" s="2">
        <v>4.2099999999999999E-4</v>
      </c>
      <c r="D30">
        <f t="shared" si="1"/>
        <v>5.7350000000000001E-4</v>
      </c>
    </row>
    <row r="31" spans="1:7" x14ac:dyDescent="0.3">
      <c r="A31">
        <f t="shared" si="4"/>
        <v>39</v>
      </c>
      <c r="B31" s="2">
        <v>7.5500000000000003E-4</v>
      </c>
      <c r="C31" s="2">
        <v>4.5199999999999998E-4</v>
      </c>
      <c r="D31">
        <f t="shared" si="1"/>
        <v>6.0349999999999998E-4</v>
      </c>
    </row>
    <row r="32" spans="1:7" x14ac:dyDescent="0.3">
      <c r="A32">
        <f t="shared" si="4"/>
        <v>40</v>
      </c>
      <c r="B32" s="2">
        <v>7.9199999999999995E-4</v>
      </c>
      <c r="C32" s="2">
        <v>4.8899999999999996E-4</v>
      </c>
      <c r="D32">
        <f t="shared" si="1"/>
        <v>6.4050000000000001E-4</v>
      </c>
    </row>
    <row r="33" spans="1:4" x14ac:dyDescent="0.3">
      <c r="A33">
        <f t="shared" si="4"/>
        <v>41</v>
      </c>
      <c r="B33" s="2">
        <v>8.3900000000000001E-4</v>
      </c>
      <c r="C33" s="2">
        <v>5.3300000000000005E-4</v>
      </c>
      <c r="D33">
        <f t="shared" si="1"/>
        <v>6.8599999999999998E-4</v>
      </c>
    </row>
    <row r="34" spans="1:4" x14ac:dyDescent="0.3">
      <c r="A34">
        <f t="shared" si="4"/>
        <v>42</v>
      </c>
      <c r="B34" s="2">
        <v>8.9899999999999995E-4</v>
      </c>
      <c r="C34" s="2">
        <v>5.8500000000000002E-4</v>
      </c>
      <c r="D34">
        <f t="shared" si="1"/>
        <v>7.4200000000000004E-4</v>
      </c>
    </row>
    <row r="35" spans="1:4" x14ac:dyDescent="0.3">
      <c r="A35">
        <f t="shared" si="4"/>
        <v>43</v>
      </c>
      <c r="B35" s="2">
        <v>9.7499999999999996E-4</v>
      </c>
      <c r="C35" s="2">
        <v>6.4599999999999998E-4</v>
      </c>
      <c r="D35">
        <f t="shared" si="1"/>
        <v>8.1050000000000002E-4</v>
      </c>
    </row>
    <row r="36" spans="1:4" x14ac:dyDescent="0.3">
      <c r="A36">
        <f t="shared" si="4"/>
        <v>44</v>
      </c>
      <c r="B36" s="2">
        <v>1.065E-3</v>
      </c>
      <c r="C36" s="2">
        <v>7.1500000000000003E-4</v>
      </c>
      <c r="D36">
        <f t="shared" si="1"/>
        <v>8.8999999999999995E-4</v>
      </c>
    </row>
    <row r="37" spans="1:4" x14ac:dyDescent="0.3">
      <c r="A37">
        <f t="shared" si="4"/>
        <v>45</v>
      </c>
      <c r="B37" s="2">
        <v>1.1739999999999999E-3</v>
      </c>
      <c r="C37" s="2">
        <v>7.9500000000000003E-4</v>
      </c>
      <c r="D37">
        <f t="shared" si="1"/>
        <v>9.8449999999999992E-4</v>
      </c>
    </row>
    <row r="38" spans="1:4" x14ac:dyDescent="0.3">
      <c r="A38">
        <f t="shared" si="4"/>
        <v>46</v>
      </c>
      <c r="B38" s="2">
        <v>1.3010000000000001E-3</v>
      </c>
      <c r="C38" s="2">
        <v>8.8500000000000004E-4</v>
      </c>
      <c r="D38">
        <f t="shared" si="1"/>
        <v>1.093E-3</v>
      </c>
    </row>
    <row r="39" spans="1:4" x14ac:dyDescent="0.3">
      <c r="A39">
        <f t="shared" si="4"/>
        <v>47</v>
      </c>
      <c r="B39" s="2">
        <v>1.4450000000000001E-3</v>
      </c>
      <c r="C39" s="2">
        <v>9.8299999999999993E-4</v>
      </c>
      <c r="D39">
        <f t="shared" si="1"/>
        <v>1.214E-3</v>
      </c>
    </row>
    <row r="40" spans="1:4" x14ac:dyDescent="0.3">
      <c r="A40">
        <f t="shared" si="4"/>
        <v>48</v>
      </c>
      <c r="B40" s="2">
        <v>1.606E-3</v>
      </c>
      <c r="C40" s="2">
        <v>1.09E-3</v>
      </c>
      <c r="D40">
        <f t="shared" si="1"/>
        <v>1.348E-3</v>
      </c>
    </row>
    <row r="41" spans="1:4" x14ac:dyDescent="0.3">
      <c r="A41">
        <f t="shared" si="4"/>
        <v>49</v>
      </c>
      <c r="B41" s="2">
        <v>1.7819999999999999E-3</v>
      </c>
      <c r="C41" s="2">
        <v>1.206E-3</v>
      </c>
      <c r="D41">
        <f t="shared" si="1"/>
        <v>1.4940000000000001E-3</v>
      </c>
    </row>
    <row r="42" spans="1:4" x14ac:dyDescent="0.3">
      <c r="A42">
        <f t="shared" si="4"/>
        <v>50</v>
      </c>
      <c r="B42" s="2">
        <v>1.9759999999999999E-3</v>
      </c>
      <c r="C42" s="2">
        <v>1.328E-3</v>
      </c>
      <c r="D42">
        <f t="shared" si="1"/>
        <v>1.6519999999999998E-3</v>
      </c>
    </row>
    <row r="43" spans="1:4" x14ac:dyDescent="0.3">
      <c r="A43">
        <f t="shared" si="4"/>
        <v>51</v>
      </c>
      <c r="B43" s="2">
        <v>2.1870000000000001E-3</v>
      </c>
      <c r="C43" s="2">
        <v>1.457E-3</v>
      </c>
      <c r="D43">
        <f t="shared" si="1"/>
        <v>1.8220000000000001E-3</v>
      </c>
    </row>
    <row r="44" spans="1:4" x14ac:dyDescent="0.3">
      <c r="A44">
        <f t="shared" si="4"/>
        <v>52</v>
      </c>
      <c r="B44" s="2">
        <v>2.4160000000000002E-3</v>
      </c>
      <c r="C44" s="2">
        <v>1.5920000000000001E-3</v>
      </c>
      <c r="D44">
        <f t="shared" si="1"/>
        <v>2.0040000000000001E-3</v>
      </c>
    </row>
    <row r="45" spans="1:4" x14ac:dyDescent="0.3">
      <c r="A45">
        <f t="shared" si="4"/>
        <v>53</v>
      </c>
      <c r="B45" s="2">
        <v>2.6689999999999999E-3</v>
      </c>
      <c r="C45" s="2">
        <v>1.7340000000000001E-3</v>
      </c>
      <c r="D45">
        <f t="shared" si="1"/>
        <v>2.2014999999999999E-3</v>
      </c>
    </row>
    <row r="46" spans="1:4" x14ac:dyDescent="0.3">
      <c r="A46">
        <f t="shared" si="4"/>
        <v>54</v>
      </c>
      <c r="B46" s="2">
        <v>2.9480000000000001E-3</v>
      </c>
      <c r="C46" s="2">
        <v>1.882E-3</v>
      </c>
      <c r="D46">
        <f t="shared" si="1"/>
        <v>2.415E-3</v>
      </c>
    </row>
    <row r="47" spans="1:4" x14ac:dyDescent="0.3">
      <c r="A47">
        <f t="shared" si="4"/>
        <v>55</v>
      </c>
      <c r="B47" s="2">
        <v>3.2569999999999999E-3</v>
      </c>
      <c r="C47" s="2">
        <v>2.039E-3</v>
      </c>
      <c r="D47">
        <f t="shared" si="1"/>
        <v>2.6480000000000002E-3</v>
      </c>
    </row>
    <row r="48" spans="1:4" x14ac:dyDescent="0.3">
      <c r="A48">
        <f t="shared" si="4"/>
        <v>56</v>
      </c>
      <c r="B48" s="2">
        <v>3.604E-3</v>
      </c>
      <c r="C48" s="2">
        <v>2.2030000000000001E-3</v>
      </c>
      <c r="D48">
        <f t="shared" si="1"/>
        <v>2.9034999999999998E-3</v>
      </c>
    </row>
    <row r="49" spans="1:4" x14ac:dyDescent="0.3">
      <c r="A49">
        <f t="shared" si="4"/>
        <v>57</v>
      </c>
      <c r="B49" s="2">
        <v>3.9950000000000003E-3</v>
      </c>
      <c r="C49" s="2">
        <v>2.3770000000000002E-3</v>
      </c>
      <c r="D49">
        <f t="shared" si="1"/>
        <v>3.1860000000000005E-3</v>
      </c>
    </row>
    <row r="50" spans="1:4" x14ac:dyDescent="0.3">
      <c r="A50">
        <f t="shared" si="4"/>
        <v>58</v>
      </c>
      <c r="B50" s="2">
        <v>4.437E-3</v>
      </c>
      <c r="C50" s="2">
        <v>2.562E-3</v>
      </c>
      <c r="D50">
        <f t="shared" si="1"/>
        <v>3.4995E-3</v>
      </c>
    </row>
    <row r="51" spans="1:4" x14ac:dyDescent="0.3">
      <c r="A51">
        <f t="shared" si="4"/>
        <v>59</v>
      </c>
      <c r="B51" s="2">
        <v>4.9410000000000001E-3</v>
      </c>
      <c r="C51" s="2">
        <v>2.761E-3</v>
      </c>
      <c r="D51">
        <f t="shared" si="1"/>
        <v>3.8510000000000003E-3</v>
      </c>
    </row>
    <row r="52" spans="1:4" x14ac:dyDescent="0.3">
      <c r="A52">
        <f t="shared" si="4"/>
        <v>60</v>
      </c>
      <c r="B52" s="2">
        <v>5.5110000000000003E-3</v>
      </c>
      <c r="C52" s="2">
        <v>2.9750000000000002E-3</v>
      </c>
      <c r="D52">
        <f t="shared" si="1"/>
        <v>4.2430000000000002E-3</v>
      </c>
    </row>
    <row r="53" spans="1:4" x14ac:dyDescent="0.3">
      <c r="A53">
        <f t="shared" si="4"/>
        <v>61</v>
      </c>
      <c r="B53" s="2">
        <v>6.1539999999999997E-3</v>
      </c>
      <c r="C53" s="2">
        <v>3.2079999999999999E-3</v>
      </c>
      <c r="D53">
        <f t="shared" si="1"/>
        <v>4.6809999999999994E-3</v>
      </c>
    </row>
    <row r="54" spans="1:4" x14ac:dyDescent="0.3">
      <c r="A54">
        <f t="shared" si="4"/>
        <v>62</v>
      </c>
      <c r="B54" s="2">
        <v>6.8770000000000003E-3</v>
      </c>
      <c r="C54" s="2">
        <v>3.4619999999999998E-3</v>
      </c>
      <c r="D54">
        <f t="shared" si="1"/>
        <v>5.1695000000000005E-3</v>
      </c>
    </row>
    <row r="55" spans="1:4" x14ac:dyDescent="0.3">
      <c r="A55">
        <f t="shared" si="4"/>
        <v>63</v>
      </c>
      <c r="B55" s="2">
        <v>7.685E-3</v>
      </c>
      <c r="C55" s="2">
        <v>3.738E-3</v>
      </c>
      <c r="D55">
        <f t="shared" si="1"/>
        <v>5.7114999999999996E-3</v>
      </c>
    </row>
    <row r="56" spans="1:4" x14ac:dyDescent="0.3">
      <c r="A56">
        <f t="shared" si="4"/>
        <v>64</v>
      </c>
      <c r="B56" s="2">
        <v>8.5839999999999996E-3</v>
      </c>
      <c r="C56" s="2">
        <v>4.0390000000000001E-3</v>
      </c>
      <c r="D56">
        <f t="shared" si="1"/>
        <v>6.3114999999999994E-3</v>
      </c>
    </row>
    <row r="57" spans="1:4" x14ac:dyDescent="0.3">
      <c r="A57">
        <f t="shared" si="4"/>
        <v>65</v>
      </c>
      <c r="B57" s="2">
        <v>9.58E-3</v>
      </c>
      <c r="C57" s="2">
        <v>4.3680000000000004E-3</v>
      </c>
      <c r="D57">
        <f t="shared" si="1"/>
        <v>6.9740000000000002E-3</v>
      </c>
    </row>
    <row r="58" spans="1:4" x14ac:dyDescent="0.3">
      <c r="A58">
        <f t="shared" si="4"/>
        <v>66</v>
      </c>
      <c r="B58" s="2">
        <v>1.056E-2</v>
      </c>
      <c r="C58" s="2">
        <v>4.8069999999999996E-3</v>
      </c>
      <c r="D58">
        <f t="shared" si="1"/>
        <v>7.6834999999999994E-3</v>
      </c>
    </row>
    <row r="59" spans="1:4" x14ac:dyDescent="0.3">
      <c r="A59">
        <f t="shared" si="4"/>
        <v>67</v>
      </c>
      <c r="B59" s="2">
        <v>1.1625999999999999E-2</v>
      </c>
      <c r="C59" s="2">
        <v>5.2900000000000004E-3</v>
      </c>
      <c r="D59">
        <f t="shared" si="1"/>
        <v>8.4580000000000002E-3</v>
      </c>
    </row>
    <row r="60" spans="1:4" x14ac:dyDescent="0.3">
      <c r="A60">
        <f t="shared" si="4"/>
        <v>68</v>
      </c>
      <c r="B60" s="2">
        <v>1.2794E-2</v>
      </c>
      <c r="C60" s="2">
        <v>5.8199999999999997E-3</v>
      </c>
      <c r="D60">
        <f t="shared" si="1"/>
        <v>9.3069999999999993E-3</v>
      </c>
    </row>
    <row r="61" spans="1:4" x14ac:dyDescent="0.3">
      <c r="A61">
        <f t="shared" si="4"/>
        <v>69</v>
      </c>
      <c r="B61" s="2">
        <v>1.4067E-2</v>
      </c>
      <c r="C61" s="2">
        <v>6.4079999999999996E-3</v>
      </c>
      <c r="D61">
        <f t="shared" si="1"/>
        <v>1.02375E-2</v>
      </c>
    </row>
    <row r="62" spans="1:4" x14ac:dyDescent="0.3">
      <c r="A62">
        <f t="shared" si="4"/>
        <v>70</v>
      </c>
      <c r="B62" s="2">
        <v>1.5462999999999999E-2</v>
      </c>
      <c r="C62" s="2">
        <v>7.0559999999999998E-3</v>
      </c>
      <c r="D62">
        <f t="shared" si="1"/>
        <v>1.1259499999999999E-2</v>
      </c>
    </row>
    <row r="63" spans="1:4" x14ac:dyDescent="0.3">
      <c r="A63">
        <f t="shared" si="4"/>
        <v>71</v>
      </c>
      <c r="B63" s="2">
        <v>1.6995E-2</v>
      </c>
      <c r="C63" s="2">
        <v>7.7780000000000002E-3</v>
      </c>
      <c r="D63">
        <f t="shared" si="1"/>
        <v>1.23865E-2</v>
      </c>
    </row>
    <row r="64" spans="1:4" x14ac:dyDescent="0.3">
      <c r="A64">
        <f t="shared" si="4"/>
        <v>72</v>
      </c>
      <c r="B64" s="2">
        <v>1.8674E-2</v>
      </c>
      <c r="C64" s="2">
        <v>8.5789999999999998E-3</v>
      </c>
      <c r="D64">
        <f t="shared" si="1"/>
        <v>1.36265E-2</v>
      </c>
    </row>
    <row r="65" spans="1:4" x14ac:dyDescent="0.3">
      <c r="A65">
        <f t="shared" si="4"/>
        <v>73</v>
      </c>
      <c r="B65" s="2">
        <v>2.0532000000000002E-2</v>
      </c>
      <c r="C65" s="2">
        <v>9.4680000000000007E-3</v>
      </c>
      <c r="D65">
        <f t="shared" si="1"/>
        <v>1.5000000000000001E-2</v>
      </c>
    </row>
    <row r="66" spans="1:4" x14ac:dyDescent="0.3">
      <c r="A66">
        <f t="shared" si="4"/>
        <v>74</v>
      </c>
      <c r="B66" s="2">
        <v>2.2579999999999999E-2</v>
      </c>
      <c r="C66" s="2">
        <v>1.0456E-2</v>
      </c>
      <c r="D66">
        <f t="shared" si="1"/>
        <v>1.6517999999999998E-2</v>
      </c>
    </row>
    <row r="67" spans="1:4" x14ac:dyDescent="0.3">
      <c r="A67">
        <f t="shared" si="4"/>
        <v>75</v>
      </c>
      <c r="B67" s="2">
        <v>2.4844999999999999E-2</v>
      </c>
      <c r="C67" s="2">
        <v>1.1557E-2</v>
      </c>
      <c r="D67">
        <f t="shared" si="1"/>
        <v>1.8200999999999998E-2</v>
      </c>
    </row>
    <row r="68" spans="1:4" x14ac:dyDescent="0.3">
      <c r="A68">
        <f t="shared" si="4"/>
        <v>76</v>
      </c>
      <c r="B68" s="2">
        <v>2.7355999999999998E-2</v>
      </c>
      <c r="C68" s="2">
        <v>1.2777E-2</v>
      </c>
      <c r="D68">
        <f t="shared" si="1"/>
        <v>2.0066500000000001E-2</v>
      </c>
    </row>
    <row r="69" spans="1:4" x14ac:dyDescent="0.3">
      <c r="A69">
        <f t="shared" si="4"/>
        <v>77</v>
      </c>
      <c r="B69" s="2">
        <v>3.0129E-2</v>
      </c>
      <c r="C69" s="2">
        <v>1.4128E-2</v>
      </c>
      <c r="D69">
        <f t="shared" si="1"/>
        <v>2.2128499999999999E-2</v>
      </c>
    </row>
    <row r="70" spans="1:4" x14ac:dyDescent="0.3">
      <c r="A70">
        <f t="shared" si="4"/>
        <v>78</v>
      </c>
      <c r="B70" s="2">
        <v>3.3203000000000003E-2</v>
      </c>
      <c r="C70" s="2">
        <v>1.5630999999999999E-2</v>
      </c>
      <c r="D70">
        <f t="shared" si="1"/>
        <v>2.4417000000000001E-2</v>
      </c>
    </row>
    <row r="71" spans="1:4" x14ac:dyDescent="0.3">
      <c r="A71">
        <f t="shared" si="4"/>
        <v>79</v>
      </c>
      <c r="B71" s="2">
        <v>3.6602000000000003E-2</v>
      </c>
      <c r="C71" s="2">
        <v>1.7292999999999999E-2</v>
      </c>
      <c r="D71">
        <f t="shared" si="1"/>
        <v>2.6947499999999999E-2</v>
      </c>
    </row>
    <row r="72" spans="1:4" x14ac:dyDescent="0.3">
      <c r="A72">
        <f t="shared" si="4"/>
        <v>80</v>
      </c>
      <c r="B72" s="2">
        <v>4.0362000000000002E-2</v>
      </c>
      <c r="C72" s="2">
        <v>1.9140000000000001E-2</v>
      </c>
      <c r="D72">
        <f t="shared" ref="D72:D112" si="6">SUM(B72:C72)/2</f>
        <v>2.9751E-2</v>
      </c>
    </row>
    <row r="73" spans="1:4" x14ac:dyDescent="0.3">
      <c r="A73">
        <f t="shared" ref="A73:A112" si="7">+A72+1</f>
        <v>81</v>
      </c>
      <c r="B73" s="2">
        <v>5.1681999999999999E-2</v>
      </c>
      <c r="C73" s="2">
        <v>3.8748999999999999E-2</v>
      </c>
      <c r="D73">
        <f t="shared" si="6"/>
        <v>4.5215499999999999E-2</v>
      </c>
    </row>
    <row r="74" spans="1:4" x14ac:dyDescent="0.3">
      <c r="A74">
        <f t="shared" si="7"/>
        <v>82</v>
      </c>
      <c r="B74" s="2">
        <v>5.7428E-2</v>
      </c>
      <c r="C74" s="2">
        <v>4.3103000000000002E-2</v>
      </c>
      <c r="D74">
        <f t="shared" si="6"/>
        <v>5.0265500000000005E-2</v>
      </c>
    </row>
    <row r="75" spans="1:4" x14ac:dyDescent="0.3">
      <c r="A75">
        <f t="shared" si="7"/>
        <v>83</v>
      </c>
      <c r="B75" s="2">
        <v>6.3862000000000002E-2</v>
      </c>
      <c r="C75" s="2">
        <v>4.8032999999999999E-2</v>
      </c>
      <c r="D75">
        <f t="shared" si="6"/>
        <v>5.5947499999999997E-2</v>
      </c>
    </row>
    <row r="76" spans="1:4" x14ac:dyDescent="0.3">
      <c r="A76">
        <f t="shared" si="7"/>
        <v>84</v>
      </c>
      <c r="B76" s="2">
        <v>7.1082000000000006E-2</v>
      </c>
      <c r="C76" s="2">
        <v>5.3621000000000002E-2</v>
      </c>
      <c r="D76">
        <f t="shared" si="6"/>
        <v>6.2351500000000004E-2</v>
      </c>
    </row>
    <row r="77" spans="1:4" x14ac:dyDescent="0.3">
      <c r="A77">
        <f t="shared" si="7"/>
        <v>85</v>
      </c>
      <c r="B77" s="2">
        <v>7.9148999999999997E-2</v>
      </c>
      <c r="C77" s="2">
        <v>5.9926E-2</v>
      </c>
      <c r="D77">
        <f t="shared" si="6"/>
        <v>6.9537500000000002E-2</v>
      </c>
    </row>
    <row r="78" spans="1:4" x14ac:dyDescent="0.3">
      <c r="A78">
        <f t="shared" si="7"/>
        <v>86</v>
      </c>
      <c r="B78" s="2">
        <v>8.8162000000000004E-2</v>
      </c>
      <c r="C78" s="2">
        <v>6.7034999999999997E-2</v>
      </c>
      <c r="D78">
        <f t="shared" si="6"/>
        <v>7.7598500000000001E-2</v>
      </c>
    </row>
    <row r="79" spans="1:4" x14ac:dyDescent="0.3">
      <c r="A79">
        <f t="shared" si="7"/>
        <v>87</v>
      </c>
      <c r="B79" s="2">
        <v>9.8184999999999995E-2</v>
      </c>
      <c r="C79" s="2">
        <v>7.5035000000000004E-2</v>
      </c>
      <c r="D79">
        <f t="shared" si="6"/>
        <v>8.6609999999999993E-2</v>
      </c>
    </row>
    <row r="80" spans="1:4" x14ac:dyDescent="0.3">
      <c r="A80">
        <f t="shared" si="7"/>
        <v>88</v>
      </c>
      <c r="B80" s="2">
        <v>0.109303</v>
      </c>
      <c r="C80" s="2">
        <v>8.4003999999999995E-2</v>
      </c>
      <c r="D80">
        <f t="shared" si="6"/>
        <v>9.6653500000000003E-2</v>
      </c>
    </row>
    <row r="81" spans="1:4" x14ac:dyDescent="0.3">
      <c r="A81">
        <f t="shared" si="7"/>
        <v>89</v>
      </c>
      <c r="B81" s="2">
        <v>0.121638</v>
      </c>
      <c r="C81" s="2">
        <v>9.4050999999999996E-2</v>
      </c>
      <c r="D81">
        <f t="shared" si="6"/>
        <v>0.1078445</v>
      </c>
    </row>
    <row r="82" spans="1:4" x14ac:dyDescent="0.3">
      <c r="A82">
        <f t="shared" si="7"/>
        <v>90</v>
      </c>
      <c r="B82" s="2">
        <v>0.1353</v>
      </c>
      <c r="C82" s="2">
        <v>0.105255</v>
      </c>
      <c r="D82">
        <f t="shared" si="6"/>
        <v>0.12027750000000001</v>
      </c>
    </row>
    <row r="83" spans="1:4" x14ac:dyDescent="0.3">
      <c r="A83">
        <f t="shared" si="7"/>
        <v>91</v>
      </c>
      <c r="B83" s="2">
        <v>0.14981800000000001</v>
      </c>
      <c r="C83" s="2">
        <v>0.117441</v>
      </c>
      <c r="D83">
        <f t="shared" si="6"/>
        <v>0.13362950000000001</v>
      </c>
    </row>
    <row r="84" spans="1:4" x14ac:dyDescent="0.3">
      <c r="A84">
        <f t="shared" si="7"/>
        <v>92</v>
      </c>
      <c r="B84" s="2">
        <v>0.16490099999999999</v>
      </c>
      <c r="C84" s="2">
        <v>0.13048299999999999</v>
      </c>
      <c r="D84">
        <f t="shared" si="6"/>
        <v>0.14769199999999999</v>
      </c>
    </row>
    <row r="85" spans="1:4" x14ac:dyDescent="0.3">
      <c r="A85">
        <f t="shared" si="7"/>
        <v>93</v>
      </c>
      <c r="B85" s="2">
        <v>0.18040900000000001</v>
      </c>
      <c r="C85" s="2">
        <v>0.14427999999999999</v>
      </c>
      <c r="D85">
        <f t="shared" si="6"/>
        <v>0.1623445</v>
      </c>
    </row>
    <row r="86" spans="1:4" x14ac:dyDescent="0.3">
      <c r="A86">
        <f t="shared" si="7"/>
        <v>94</v>
      </c>
      <c r="B86" s="2">
        <v>0.196271</v>
      </c>
      <c r="C86" s="2">
        <v>0.158863</v>
      </c>
      <c r="D86">
        <f t="shared" si="6"/>
        <v>0.177567</v>
      </c>
    </row>
    <row r="87" spans="1:4" x14ac:dyDescent="0.3">
      <c r="A87">
        <f t="shared" si="7"/>
        <v>95</v>
      </c>
      <c r="B87" s="2">
        <v>0.21254799999999999</v>
      </c>
      <c r="C87" s="2">
        <v>0.17419999999999999</v>
      </c>
      <c r="D87">
        <f t="shared" si="6"/>
        <v>0.19337399999999999</v>
      </c>
    </row>
    <row r="88" spans="1:4" x14ac:dyDescent="0.3">
      <c r="A88">
        <f t="shared" si="7"/>
        <v>96</v>
      </c>
      <c r="B88" s="2">
        <v>0.22980600000000001</v>
      </c>
      <c r="C88" s="2">
        <v>0.19062999999999999</v>
      </c>
      <c r="D88">
        <f t="shared" si="6"/>
        <v>0.21021800000000002</v>
      </c>
    </row>
    <row r="89" spans="1:4" x14ac:dyDescent="0.3">
      <c r="A89">
        <f t="shared" si="7"/>
        <v>97</v>
      </c>
      <c r="B89" s="2">
        <v>0.247667</v>
      </c>
      <c r="C89" s="2">
        <v>0.207928</v>
      </c>
      <c r="D89">
        <f t="shared" si="6"/>
        <v>0.22779749999999999</v>
      </c>
    </row>
    <row r="90" spans="1:4" x14ac:dyDescent="0.3">
      <c r="A90">
        <f t="shared" si="7"/>
        <v>98</v>
      </c>
      <c r="B90" s="2">
        <v>0.26633299999999999</v>
      </c>
      <c r="C90" s="2">
        <v>0.22606999999999999</v>
      </c>
      <c r="D90">
        <f t="shared" si="6"/>
        <v>0.24620149999999999</v>
      </c>
    </row>
    <row r="91" spans="1:4" x14ac:dyDescent="0.3">
      <c r="A91">
        <f t="shared" si="7"/>
        <v>99</v>
      </c>
      <c r="B91" s="2">
        <v>0.28572399999999998</v>
      </c>
      <c r="C91" s="2">
        <v>0.24496299999999999</v>
      </c>
      <c r="D91">
        <f t="shared" si="6"/>
        <v>0.26534349999999995</v>
      </c>
    </row>
    <row r="92" spans="1:4" x14ac:dyDescent="0.3">
      <c r="A92">
        <f t="shared" si="7"/>
        <v>100</v>
      </c>
      <c r="B92" s="2">
        <v>0.30578</v>
      </c>
      <c r="C92" s="2">
        <v>0.264629</v>
      </c>
      <c r="D92">
        <f t="shared" si="6"/>
        <v>0.28520449999999997</v>
      </c>
    </row>
    <row r="93" spans="1:4" x14ac:dyDescent="0.3">
      <c r="A93">
        <f t="shared" si="7"/>
        <v>101</v>
      </c>
      <c r="B93" s="2">
        <v>0.32618200000000003</v>
      </c>
      <c r="C93" s="2">
        <v>0.284804</v>
      </c>
      <c r="D93">
        <f t="shared" si="6"/>
        <v>0.30549300000000001</v>
      </c>
    </row>
    <row r="94" spans="1:4" x14ac:dyDescent="0.3">
      <c r="A94">
        <f t="shared" si="7"/>
        <v>102</v>
      </c>
      <c r="B94" s="2">
        <v>0.34654800000000002</v>
      </c>
      <c r="C94" s="2">
        <v>0.30523099999999997</v>
      </c>
      <c r="D94">
        <f t="shared" si="6"/>
        <v>0.3258895</v>
      </c>
    </row>
    <row r="95" spans="1:4" x14ac:dyDescent="0.3">
      <c r="A95">
        <f t="shared" si="7"/>
        <v>103</v>
      </c>
      <c r="B95" s="2">
        <v>0.366647</v>
      </c>
      <c r="C95" s="2">
        <v>0.32580199999999998</v>
      </c>
      <c r="D95">
        <f t="shared" si="6"/>
        <v>0.34622449999999999</v>
      </c>
    </row>
    <row r="96" spans="1:4" x14ac:dyDescent="0.3">
      <c r="A96">
        <f t="shared" si="7"/>
        <v>104</v>
      </c>
      <c r="B96" s="2">
        <v>0.38643300000000003</v>
      </c>
      <c r="C96" s="2">
        <v>0.34628199999999998</v>
      </c>
      <c r="D96">
        <f t="shared" si="6"/>
        <v>0.3663575</v>
      </c>
    </row>
    <row r="97" spans="1:4" x14ac:dyDescent="0.3">
      <c r="A97">
        <f t="shared" si="7"/>
        <v>105</v>
      </c>
      <c r="B97" s="2">
        <v>0.405613</v>
      </c>
      <c r="C97" s="2">
        <v>0.36653599999999997</v>
      </c>
      <c r="D97">
        <f t="shared" si="6"/>
        <v>0.38607449999999999</v>
      </c>
    </row>
    <row r="98" spans="1:4" x14ac:dyDescent="0.3">
      <c r="A98">
        <f t="shared" si="7"/>
        <v>106</v>
      </c>
      <c r="B98" s="2">
        <v>0.42417700000000003</v>
      </c>
      <c r="C98" s="2">
        <v>0.38644099999999998</v>
      </c>
      <c r="D98">
        <f t="shared" si="6"/>
        <v>0.40530900000000003</v>
      </c>
    </row>
    <row r="99" spans="1:4" x14ac:dyDescent="0.3">
      <c r="A99">
        <f t="shared" si="7"/>
        <v>107</v>
      </c>
      <c r="B99" s="2">
        <v>0.44194</v>
      </c>
      <c r="C99" s="2">
        <v>0.40581899999999999</v>
      </c>
      <c r="D99">
        <f t="shared" si="6"/>
        <v>0.42387949999999996</v>
      </c>
    </row>
    <row r="100" spans="1:4" x14ac:dyDescent="0.3">
      <c r="A100">
        <f t="shared" si="7"/>
        <v>108</v>
      </c>
      <c r="B100" s="2">
        <v>0.45890399999999998</v>
      </c>
      <c r="C100" s="2">
        <v>0.42449599999999998</v>
      </c>
      <c r="D100">
        <f t="shared" si="6"/>
        <v>0.44169999999999998</v>
      </c>
    </row>
    <row r="101" spans="1:4" x14ac:dyDescent="0.3">
      <c r="A101">
        <f t="shared" si="7"/>
        <v>109</v>
      </c>
      <c r="B101" s="2">
        <v>0.47491899999999998</v>
      </c>
      <c r="C101" s="2">
        <v>0.442361</v>
      </c>
      <c r="D101">
        <f t="shared" si="6"/>
        <v>0.45863999999999999</v>
      </c>
    </row>
    <row r="102" spans="1:4" x14ac:dyDescent="0.3">
      <c r="A102">
        <f t="shared" si="7"/>
        <v>110</v>
      </c>
      <c r="B102" s="2">
        <v>0.49003999999999998</v>
      </c>
      <c r="C102" s="2">
        <v>0.45950600000000003</v>
      </c>
      <c r="D102">
        <f t="shared" si="6"/>
        <v>0.474773</v>
      </c>
    </row>
    <row r="103" spans="1:4" x14ac:dyDescent="0.3">
      <c r="A103">
        <f t="shared" si="7"/>
        <v>111</v>
      </c>
      <c r="B103" s="2">
        <v>0.49645899999999998</v>
      </c>
      <c r="C103" s="2">
        <v>0.47564400000000001</v>
      </c>
      <c r="D103">
        <f t="shared" si="6"/>
        <v>0.48605149999999997</v>
      </c>
    </row>
    <row r="104" spans="1:4" x14ac:dyDescent="0.3">
      <c r="A104">
        <f t="shared" si="7"/>
        <v>112</v>
      </c>
      <c r="B104" s="2">
        <v>0.49740499999999999</v>
      </c>
      <c r="C104" s="2">
        <v>0.49087199999999998</v>
      </c>
      <c r="D104">
        <f t="shared" si="6"/>
        <v>0.49413849999999998</v>
      </c>
    </row>
    <row r="105" spans="1:4" x14ac:dyDescent="0.3">
      <c r="A105">
        <f t="shared" si="7"/>
        <v>113</v>
      </c>
      <c r="B105" s="2">
        <v>0.49825199999999997</v>
      </c>
      <c r="C105" s="2">
        <v>0.49845200000000001</v>
      </c>
      <c r="D105">
        <f t="shared" si="6"/>
        <v>0.49835200000000002</v>
      </c>
    </row>
    <row r="106" spans="1:4" x14ac:dyDescent="0.3">
      <c r="A106">
        <f t="shared" si="7"/>
        <v>114</v>
      </c>
      <c r="B106" s="2">
        <v>0.49915100000000001</v>
      </c>
      <c r="C106" s="2">
        <v>0.49919999999999998</v>
      </c>
      <c r="D106">
        <f t="shared" si="6"/>
        <v>0.49917549999999999</v>
      </c>
    </row>
    <row r="107" spans="1:4" x14ac:dyDescent="0.3">
      <c r="A107">
        <f t="shared" si="7"/>
        <v>115</v>
      </c>
      <c r="B107" s="2">
        <v>0.5</v>
      </c>
      <c r="C107" s="2">
        <v>0.5</v>
      </c>
      <c r="D107">
        <f t="shared" si="6"/>
        <v>0.5</v>
      </c>
    </row>
    <row r="108" spans="1:4" x14ac:dyDescent="0.3">
      <c r="A108">
        <f t="shared" si="7"/>
        <v>116</v>
      </c>
      <c r="B108" s="2">
        <v>0.5</v>
      </c>
      <c r="C108" s="2">
        <v>0.5</v>
      </c>
      <c r="D108">
        <f t="shared" si="6"/>
        <v>0.5</v>
      </c>
    </row>
    <row r="109" spans="1:4" x14ac:dyDescent="0.3">
      <c r="A109">
        <f t="shared" si="7"/>
        <v>117</v>
      </c>
      <c r="B109" s="2">
        <v>0.5</v>
      </c>
      <c r="C109" s="2">
        <v>0.5</v>
      </c>
      <c r="D109">
        <f t="shared" si="6"/>
        <v>0.5</v>
      </c>
    </row>
    <row r="110" spans="1:4" x14ac:dyDescent="0.3">
      <c r="A110">
        <f t="shared" si="7"/>
        <v>118</v>
      </c>
      <c r="B110" s="2">
        <v>0.5</v>
      </c>
      <c r="C110" s="2">
        <v>0.5</v>
      </c>
      <c r="D110">
        <f t="shared" si="6"/>
        <v>0.5</v>
      </c>
    </row>
    <row r="111" spans="1:4" x14ac:dyDescent="0.3">
      <c r="A111">
        <f t="shared" si="7"/>
        <v>119</v>
      </c>
      <c r="B111" s="2">
        <v>0.5</v>
      </c>
      <c r="C111" s="2">
        <v>0.5</v>
      </c>
      <c r="D111">
        <f t="shared" si="6"/>
        <v>0.5</v>
      </c>
    </row>
    <row r="112" spans="1:4" x14ac:dyDescent="0.3">
      <c r="A112">
        <f t="shared" si="7"/>
        <v>120</v>
      </c>
      <c r="B112" s="2">
        <v>1</v>
      </c>
      <c r="C112" s="2">
        <v>1</v>
      </c>
      <c r="D112">
        <f t="shared" si="6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M625"/>
  <sheetViews>
    <sheetView topLeftCell="P120" workbookViewId="0">
      <selection activeCell="D7" sqref="D7:D112"/>
    </sheetView>
  </sheetViews>
  <sheetFormatPr defaultRowHeight="14.4" x14ac:dyDescent="0.3"/>
  <cols>
    <col min="9" max="9" width="9.44140625" bestFit="1" customWidth="1"/>
    <col min="16" max="16" width="10.44140625" bestFit="1" customWidth="1"/>
    <col min="19" max="19" width="12.21875" bestFit="1" customWidth="1"/>
    <col min="20" max="20" width="9.44140625" bestFit="1" customWidth="1"/>
  </cols>
  <sheetData>
    <row r="1" spans="2:39" x14ac:dyDescent="0.3">
      <c r="T1" t="s">
        <v>26</v>
      </c>
      <c r="U1" t="s">
        <v>26</v>
      </c>
      <c r="W1" t="s">
        <v>26</v>
      </c>
      <c r="AA1" t="s">
        <v>28</v>
      </c>
      <c r="AE1" t="s">
        <v>31</v>
      </c>
      <c r="AH1" t="s">
        <v>31</v>
      </c>
    </row>
    <row r="2" spans="2:39" x14ac:dyDescent="0.3">
      <c r="H2" s="7">
        <v>1</v>
      </c>
      <c r="I2" s="7">
        <v>400</v>
      </c>
      <c r="T2" t="s">
        <v>23</v>
      </c>
      <c r="U2" t="s">
        <v>24</v>
      </c>
      <c r="V2" t="s">
        <v>25</v>
      </c>
      <c r="W2" t="s">
        <v>35</v>
      </c>
      <c r="X2" t="s">
        <v>25</v>
      </c>
      <c r="AA2" s="6" t="s">
        <v>29</v>
      </c>
      <c r="AC2" t="s">
        <v>30</v>
      </c>
      <c r="AE2" t="s">
        <v>3</v>
      </c>
      <c r="AF2" t="s">
        <v>30</v>
      </c>
      <c r="AH2" t="s">
        <v>3</v>
      </c>
      <c r="AJ2" t="s">
        <v>33</v>
      </c>
      <c r="AK2" t="s">
        <v>33</v>
      </c>
      <c r="AM2" t="s">
        <v>41</v>
      </c>
    </row>
    <row r="3" spans="2:39" x14ac:dyDescent="0.3">
      <c r="S3" t="s">
        <v>22</v>
      </c>
      <c r="T3" t="s">
        <v>10</v>
      </c>
      <c r="U3" t="s">
        <v>10</v>
      </c>
      <c r="V3" t="s">
        <v>10</v>
      </c>
      <c r="W3" t="s">
        <v>10</v>
      </c>
      <c r="X3" t="s">
        <v>10</v>
      </c>
      <c r="AA3" t="s">
        <v>0</v>
      </c>
      <c r="AB3" t="s">
        <v>4</v>
      </c>
      <c r="AC3" t="s">
        <v>4</v>
      </c>
      <c r="AE3" t="s">
        <v>32</v>
      </c>
      <c r="AF3" t="s">
        <v>4</v>
      </c>
      <c r="AH3" t="s">
        <v>42</v>
      </c>
      <c r="AJ3" t="s">
        <v>34</v>
      </c>
      <c r="AK3" t="s">
        <v>36</v>
      </c>
      <c r="AM3" t="s">
        <v>32</v>
      </c>
    </row>
    <row r="4" spans="2:39" x14ac:dyDescent="0.3">
      <c r="B4" t="s">
        <v>12</v>
      </c>
      <c r="H4">
        <f>SUMPRODUCT(AD5:AD110,AE5:AE110,AJ5:AJ110)</f>
        <v>152.27793152539823</v>
      </c>
      <c r="I4">
        <f>+H4*400</f>
        <v>60911.172610159294</v>
      </c>
      <c r="L4" t="s">
        <v>16</v>
      </c>
    </row>
    <row r="5" spans="2:39" x14ac:dyDescent="0.3">
      <c r="B5" t="s">
        <v>13</v>
      </c>
      <c r="I5">
        <f>VLOOKUP($P$18,$S$5:$X$625,6)</f>
        <v>70771.384519388303</v>
      </c>
      <c r="M5" t="s">
        <v>17</v>
      </c>
      <c r="P5" s="5">
        <f>+Example!C6</f>
        <v>42551</v>
      </c>
      <c r="S5" s="5">
        <f>+P5</f>
        <v>42551</v>
      </c>
      <c r="T5">
        <f>VLOOKUP(S5,Assumptions!$J$5:$K$10,2)*IF(DAY(S5)&gt;=15,0.5,1)</f>
        <v>71.998333333333321</v>
      </c>
      <c r="U5">
        <f>IF($P$7&gt;$S5,$T5,0)*IF(U6=0,IF(DAY($P$7)&lt;16,0.5,1),1)</f>
        <v>71.998333333333321</v>
      </c>
      <c r="V5">
        <f>+U5*(1+$P$20)^(1/24)</f>
        <v>72.173348382279585</v>
      </c>
      <c r="W5">
        <f>IF($P$18&gt;$S5,$T5,0)*IF(W6=0,IF(DAY($P$18)&lt;16,0.5,1),1)</f>
        <v>71.998333333333321</v>
      </c>
      <c r="X5">
        <f>+W5*(1+$P$20)^(1/24)</f>
        <v>72.173348382279585</v>
      </c>
      <c r="AA5">
        <f>INT((P5-P9)/365.25)</f>
        <v>40</v>
      </c>
      <c r="AB5">
        <f>VLOOKUP(AA5,Assumptions!$A$7:$D$112,4)</f>
        <v>6.4050000000000001E-4</v>
      </c>
      <c r="AC5">
        <f>IF($AA5&lt;$AA$5+20,1,$AB5)</f>
        <v>1</v>
      </c>
      <c r="AD5">
        <f>IF(AC5=1,1,AD4*(1-AC5))*IF($AA5&gt;=120,0,1)</f>
        <v>1</v>
      </c>
      <c r="AE5">
        <f>IF($AA5&lt;$AA$5+20,0,12)</f>
        <v>0</v>
      </c>
      <c r="AF5">
        <f>IF($AA5&lt;$AA$5+INT(($P$7-$P$5)/365.25),1,$AB5)</f>
        <v>1</v>
      </c>
      <c r="AG5">
        <f t="shared" ref="AG5:AG36" si="0">IF(AF5=1,1,AG4*(1-AF5))*IF($AA5&gt;=120,0,1)</f>
        <v>1</v>
      </c>
      <c r="AH5">
        <f>IF($AA5&lt;$AA$5+INT(($P$7-$P$5)/365.25),0,12)</f>
        <v>0</v>
      </c>
      <c r="AJ5">
        <f t="shared" ref="AJ5:AJ36" si="1">IF($AA5&lt;$AA$5+20,0,IF($AA5=$AA$5+20,(1+$P$20)^-0.5,AJ4/(1+$P$20)))</f>
        <v>0</v>
      </c>
      <c r="AK5">
        <f t="shared" ref="AK5:AK36" si="2">IF($AA5&lt;$AA$5+INT(($P$7-$P$5)/365.25),0,IF($AA5=$AA$5+INT(($P$7-$P$5)/365.25),(1+$P$20)^-0.5,AK4/(1+$P$20)))</f>
        <v>0</v>
      </c>
      <c r="AM5">
        <f>IF(AE5&lt;12,AH5,0)</f>
        <v>0</v>
      </c>
    </row>
    <row r="6" spans="2:39" x14ac:dyDescent="0.3">
      <c r="S6" s="5">
        <f>IF(MONTH(S5)=12,DATE(YEAR(S5)+1,1,1),DATE(YEAR(S5),MONTH(S5)+1,1))</f>
        <v>42552</v>
      </c>
      <c r="T6">
        <f>VLOOKUP(S6,Assumptions!$J$5:$K$10,2)</f>
        <v>143.99666666666664</v>
      </c>
      <c r="U6">
        <f t="shared" ref="U6:U68" si="3">IF($P$7&gt;S6,T6,0)*IF(U7=0,IF(DAY($P$7)&lt;16,0.5,1),1)</f>
        <v>143.99666666666664</v>
      </c>
      <c r="V6">
        <f t="shared" ref="V6:V69" si="4">+U6*(1+$P$20)^(1/24)+V5*(1+$P$20)^(1/12)</f>
        <v>216.87135256955963</v>
      </c>
      <c r="W6">
        <f>IF($P$18&gt;$S6,$T6,0)*IF(W7=0,IF(DAY($P$18)&lt;16,0.5,1),1)</f>
        <v>143.99666666666664</v>
      </c>
      <c r="X6">
        <f t="shared" ref="X6:X69" si="5">+W6*(1+$P$20)^(1/24)+X5*(1+$P$20)^(1/12)</f>
        <v>216.87135256955963</v>
      </c>
      <c r="AA6">
        <f t="shared" ref="AA6:AA69" si="6">+AA5+1</f>
        <v>41</v>
      </c>
      <c r="AB6">
        <f>VLOOKUP(AA6,Assumptions!$A$7:$D$112,4)</f>
        <v>6.8599999999999998E-4</v>
      </c>
      <c r="AC6">
        <f t="shared" ref="AC6:AC69" si="7">IF(AA6&lt;AA$5+20,1,AB6)</f>
        <v>1</v>
      </c>
      <c r="AD6">
        <f t="shared" ref="AD6:AD69" si="8">IF(AC6=1,1,AD5*(1-AC6))*IF(AA6&gt;=120,0,1)</f>
        <v>1</v>
      </c>
      <c r="AE6">
        <f t="shared" ref="AE6:AE69" si="9">IF($AA6&lt;$AA$5+20,0,12)</f>
        <v>0</v>
      </c>
      <c r="AF6">
        <f t="shared" ref="AF6:AF69" si="10">IF($AA6&lt;$AA$5+INT(($P$7-$P$5)/365.25),1,$AB6)</f>
        <v>1</v>
      </c>
      <c r="AG6">
        <f t="shared" si="0"/>
        <v>1</v>
      </c>
      <c r="AH6">
        <f t="shared" ref="AH6:AH69" si="11">IF($AA6&lt;$AA$5+INT(($P$7-$P$5)/365.25),0,12)</f>
        <v>0</v>
      </c>
      <c r="AJ6">
        <f t="shared" si="1"/>
        <v>0</v>
      </c>
      <c r="AK6">
        <f t="shared" si="2"/>
        <v>0</v>
      </c>
      <c r="AM6">
        <f t="shared" ref="AM6:AM69" si="12">IF(AE6&lt;12,AH6,0)</f>
        <v>0</v>
      </c>
    </row>
    <row r="7" spans="2:39" x14ac:dyDescent="0.3">
      <c r="B7" t="s">
        <v>14</v>
      </c>
      <c r="I7">
        <f>VLOOKUP($P$7,$S$5:$X$625,4)</f>
        <v>29801.657693961479</v>
      </c>
      <c r="M7" t="s">
        <v>18</v>
      </c>
      <c r="P7" s="5">
        <f>+Example!C8</f>
        <v>46746</v>
      </c>
      <c r="S7" s="5">
        <f t="shared" ref="S7:S70" si="13">IF(MONTH(S6)=12,DATE(YEAR(S6)+1,1,1),DATE(YEAR(S6),MONTH(S6)+1,1))</f>
        <v>42583</v>
      </c>
      <c r="T7">
        <f>VLOOKUP(S7,Assumptions!$J$5:$K$10,2)</f>
        <v>143.99666666666664</v>
      </c>
      <c r="U7">
        <f t="shared" si="3"/>
        <v>143.99666666666664</v>
      </c>
      <c r="V7">
        <f t="shared" si="4"/>
        <v>362.27368160892547</v>
      </c>
      <c r="W7">
        <f t="shared" ref="W7:W70" si="14">IF($P$18&gt;$S7,$T7,0)*IF(W8=0,IF(DAY($P$18)&lt;16,0.5,1),1)</f>
        <v>143.99666666666664</v>
      </c>
      <c r="X7">
        <f t="shared" si="5"/>
        <v>362.27368160892547</v>
      </c>
      <c r="AA7">
        <f t="shared" si="6"/>
        <v>42</v>
      </c>
      <c r="AB7">
        <f>VLOOKUP(AA7,Assumptions!$A$7:$D$112,4)</f>
        <v>7.4200000000000004E-4</v>
      </c>
      <c r="AC7">
        <f t="shared" si="7"/>
        <v>1</v>
      </c>
      <c r="AD7">
        <f t="shared" si="8"/>
        <v>1</v>
      </c>
      <c r="AE7">
        <f t="shared" si="9"/>
        <v>0</v>
      </c>
      <c r="AF7">
        <f t="shared" si="10"/>
        <v>1</v>
      </c>
      <c r="AG7">
        <f t="shared" si="0"/>
        <v>1</v>
      </c>
      <c r="AH7">
        <f t="shared" si="11"/>
        <v>0</v>
      </c>
      <c r="AJ7">
        <f t="shared" si="1"/>
        <v>0</v>
      </c>
      <c r="AK7">
        <f t="shared" si="2"/>
        <v>0</v>
      </c>
      <c r="AM7">
        <f t="shared" si="12"/>
        <v>0</v>
      </c>
    </row>
    <row r="8" spans="2:39" x14ac:dyDescent="0.3">
      <c r="B8" t="s">
        <v>37</v>
      </c>
      <c r="I8" s="10">
        <f>+I7*(1+$P$20)^(20-(($P$7-$P$5)/365.25))</f>
        <v>48945.489542488074</v>
      </c>
      <c r="S8" s="5">
        <f t="shared" si="13"/>
        <v>42614</v>
      </c>
      <c r="T8">
        <f>VLOOKUP(S8,Assumptions!$J$5:$K$10,2)</f>
        <v>143.99666666666664</v>
      </c>
      <c r="U8">
        <f t="shared" si="3"/>
        <v>143.99666666666664</v>
      </c>
      <c r="V8">
        <f t="shared" si="4"/>
        <v>508.38376383720907</v>
      </c>
      <c r="W8">
        <f t="shared" si="14"/>
        <v>143.99666666666664</v>
      </c>
      <c r="X8">
        <f t="shared" si="5"/>
        <v>508.38376383720907</v>
      </c>
      <c r="AA8">
        <f t="shared" si="6"/>
        <v>43</v>
      </c>
      <c r="AB8">
        <f>VLOOKUP(AA8,Assumptions!$A$7:$D$112,4)</f>
        <v>8.1050000000000002E-4</v>
      </c>
      <c r="AC8">
        <f t="shared" si="7"/>
        <v>1</v>
      </c>
      <c r="AD8">
        <f t="shared" si="8"/>
        <v>1</v>
      </c>
      <c r="AE8">
        <f t="shared" si="9"/>
        <v>0</v>
      </c>
      <c r="AF8">
        <f t="shared" si="10"/>
        <v>1</v>
      </c>
      <c r="AG8">
        <f t="shared" si="0"/>
        <v>1</v>
      </c>
      <c r="AH8">
        <f t="shared" si="11"/>
        <v>0</v>
      </c>
      <c r="AJ8">
        <f t="shared" si="1"/>
        <v>0</v>
      </c>
      <c r="AK8">
        <f t="shared" si="2"/>
        <v>0</v>
      </c>
      <c r="AM8">
        <f t="shared" si="12"/>
        <v>0</v>
      </c>
    </row>
    <row r="9" spans="2:39" x14ac:dyDescent="0.3">
      <c r="B9" t="s">
        <v>15</v>
      </c>
      <c r="H9">
        <f>SUMPRODUCT(AG5:AG110,AH5:AH110,AK5:AK110)</f>
        <v>171.07150491439225</v>
      </c>
      <c r="M9" t="s">
        <v>21</v>
      </c>
      <c r="P9" s="5">
        <f>+Example!C4</f>
        <v>27747</v>
      </c>
      <c r="S9" s="5">
        <f t="shared" si="13"/>
        <v>42644</v>
      </c>
      <c r="T9">
        <f>VLOOKUP(S9,Assumptions!$J$5:$K$10,2)</f>
        <v>143.99666666666664</v>
      </c>
      <c r="U9">
        <f t="shared" si="3"/>
        <v>143.99666666666664</v>
      </c>
      <c r="V9">
        <f t="shared" si="4"/>
        <v>655.20504427884521</v>
      </c>
      <c r="W9">
        <f t="shared" si="14"/>
        <v>143.99666666666664</v>
      </c>
      <c r="X9">
        <f t="shared" si="5"/>
        <v>655.20504427884521</v>
      </c>
      <c r="AA9">
        <f t="shared" si="6"/>
        <v>44</v>
      </c>
      <c r="AB9">
        <f>VLOOKUP(AA9,Assumptions!$A$7:$D$112,4)</f>
        <v>8.8999999999999995E-4</v>
      </c>
      <c r="AC9">
        <f t="shared" si="7"/>
        <v>1</v>
      </c>
      <c r="AD9">
        <f t="shared" si="8"/>
        <v>1</v>
      </c>
      <c r="AE9">
        <f t="shared" si="9"/>
        <v>0</v>
      </c>
      <c r="AF9">
        <f t="shared" si="10"/>
        <v>1</v>
      </c>
      <c r="AG9">
        <f t="shared" si="0"/>
        <v>1</v>
      </c>
      <c r="AH9">
        <f t="shared" si="11"/>
        <v>0</v>
      </c>
      <c r="AJ9">
        <f t="shared" si="1"/>
        <v>0</v>
      </c>
      <c r="AK9">
        <f t="shared" si="2"/>
        <v>0</v>
      </c>
      <c r="AM9">
        <f t="shared" si="12"/>
        <v>0</v>
      </c>
    </row>
    <row r="10" spans="2:39" x14ac:dyDescent="0.3">
      <c r="B10" t="s">
        <v>45</v>
      </c>
      <c r="H10">
        <f>SUMPRODUCT(AG5:AG110,AM5:AM110,AK5:AK110)</f>
        <v>83.125656921139282</v>
      </c>
      <c r="I10">
        <f>+H10*400</f>
        <v>33250.262768455716</v>
      </c>
      <c r="S10" s="5">
        <f t="shared" si="13"/>
        <v>42675</v>
      </c>
      <c r="T10">
        <f>VLOOKUP(S10,Assumptions!$J$5:$K$10,2)</f>
        <v>143.99666666666664</v>
      </c>
      <c r="U10">
        <f t="shared" si="3"/>
        <v>143.99666666666664</v>
      </c>
      <c r="V10">
        <f t="shared" si="4"/>
        <v>802.74098472709943</v>
      </c>
      <c r="W10">
        <f t="shared" si="14"/>
        <v>143.99666666666664</v>
      </c>
      <c r="X10">
        <f t="shared" si="5"/>
        <v>802.74098472709943</v>
      </c>
      <c r="AA10">
        <f t="shared" si="6"/>
        <v>45</v>
      </c>
      <c r="AB10">
        <f>VLOOKUP(AA10,Assumptions!$A$7:$D$112,4)</f>
        <v>9.8449999999999992E-4</v>
      </c>
      <c r="AC10">
        <f t="shared" si="7"/>
        <v>1</v>
      </c>
      <c r="AD10">
        <f t="shared" si="8"/>
        <v>1</v>
      </c>
      <c r="AE10">
        <f t="shared" si="9"/>
        <v>0</v>
      </c>
      <c r="AF10">
        <f t="shared" si="10"/>
        <v>1</v>
      </c>
      <c r="AG10">
        <f t="shared" si="0"/>
        <v>1</v>
      </c>
      <c r="AH10">
        <f t="shared" si="11"/>
        <v>0</v>
      </c>
      <c r="AJ10">
        <f t="shared" si="1"/>
        <v>0</v>
      </c>
      <c r="AK10">
        <f t="shared" si="2"/>
        <v>0</v>
      </c>
      <c r="AM10">
        <f t="shared" si="12"/>
        <v>0</v>
      </c>
    </row>
    <row r="11" spans="2:39" x14ac:dyDescent="0.3">
      <c r="S11" s="5">
        <f t="shared" si="13"/>
        <v>42705</v>
      </c>
      <c r="T11">
        <f>VLOOKUP(S11,Assumptions!$J$5:$K$10,2)</f>
        <v>143.99666666666664</v>
      </c>
      <c r="U11">
        <f t="shared" si="3"/>
        <v>143.99666666666664</v>
      </c>
      <c r="V11">
        <f t="shared" si="4"/>
        <v>950.99506382569098</v>
      </c>
      <c r="W11">
        <f t="shared" si="14"/>
        <v>143.99666666666664</v>
      </c>
      <c r="X11">
        <f t="shared" si="5"/>
        <v>950.99506382569098</v>
      </c>
      <c r="AA11">
        <f t="shared" si="6"/>
        <v>46</v>
      </c>
      <c r="AB11">
        <f>VLOOKUP(AA11,Assumptions!$A$7:$D$112,4)</f>
        <v>1.093E-3</v>
      </c>
      <c r="AC11">
        <f t="shared" si="7"/>
        <v>1</v>
      </c>
      <c r="AD11">
        <f t="shared" si="8"/>
        <v>1</v>
      </c>
      <c r="AE11">
        <f t="shared" si="9"/>
        <v>0</v>
      </c>
      <c r="AF11">
        <f t="shared" si="10"/>
        <v>1</v>
      </c>
      <c r="AG11">
        <f t="shared" si="0"/>
        <v>1</v>
      </c>
      <c r="AH11">
        <f t="shared" si="11"/>
        <v>0</v>
      </c>
      <c r="AJ11">
        <f t="shared" si="1"/>
        <v>0</v>
      </c>
      <c r="AK11">
        <f t="shared" si="2"/>
        <v>0</v>
      </c>
      <c r="AM11">
        <f t="shared" si="12"/>
        <v>0</v>
      </c>
    </row>
    <row r="12" spans="2:39" x14ac:dyDescent="0.3">
      <c r="S12" s="5">
        <f t="shared" si="13"/>
        <v>42736</v>
      </c>
      <c r="T12">
        <f>VLOOKUP(S12,Assumptions!$J$5:$K$10,2)</f>
        <v>143.99666666666664</v>
      </c>
      <c r="U12">
        <f t="shared" si="3"/>
        <v>143.99666666666664</v>
      </c>
      <c r="V12">
        <f t="shared" si="4"/>
        <v>1099.9707771508133</v>
      </c>
      <c r="W12">
        <f t="shared" si="14"/>
        <v>143.99666666666664</v>
      </c>
      <c r="X12">
        <f t="shared" si="5"/>
        <v>1099.9707771508133</v>
      </c>
      <c r="AA12">
        <f t="shared" si="6"/>
        <v>47</v>
      </c>
      <c r="AB12">
        <f>VLOOKUP(AA12,Assumptions!$A$7:$D$112,4)</f>
        <v>1.214E-3</v>
      </c>
      <c r="AC12">
        <f t="shared" si="7"/>
        <v>1</v>
      </c>
      <c r="AD12">
        <f t="shared" si="8"/>
        <v>1</v>
      </c>
      <c r="AE12">
        <f t="shared" si="9"/>
        <v>0</v>
      </c>
      <c r="AF12">
        <f t="shared" si="10"/>
        <v>1</v>
      </c>
      <c r="AG12">
        <f t="shared" si="0"/>
        <v>1</v>
      </c>
      <c r="AH12">
        <f t="shared" si="11"/>
        <v>0</v>
      </c>
      <c r="AJ12">
        <f t="shared" si="1"/>
        <v>0</v>
      </c>
      <c r="AK12">
        <f t="shared" si="2"/>
        <v>0</v>
      </c>
      <c r="AM12">
        <f t="shared" si="12"/>
        <v>0</v>
      </c>
    </row>
    <row r="13" spans="2:39" x14ac:dyDescent="0.3">
      <c r="B13" t="s">
        <v>38</v>
      </c>
      <c r="S13" s="5">
        <f t="shared" si="13"/>
        <v>42767</v>
      </c>
      <c r="T13">
        <f>VLOOKUP(S13,Assumptions!$J$5:$K$10,2)</f>
        <v>143.99666666666664</v>
      </c>
      <c r="U13">
        <f t="shared" si="3"/>
        <v>143.99666666666664</v>
      </c>
      <c r="V13">
        <f t="shared" si="4"/>
        <v>1249.6716372935539</v>
      </c>
      <c r="W13">
        <f t="shared" si="14"/>
        <v>143.99666666666664</v>
      </c>
      <c r="X13">
        <f t="shared" si="5"/>
        <v>1249.6716372935539</v>
      </c>
      <c r="AA13">
        <f t="shared" si="6"/>
        <v>48</v>
      </c>
      <c r="AB13">
        <f>VLOOKUP(AA13,Assumptions!$A$7:$D$112,4)</f>
        <v>1.348E-3</v>
      </c>
      <c r="AC13">
        <f t="shared" si="7"/>
        <v>1</v>
      </c>
      <c r="AD13">
        <f t="shared" si="8"/>
        <v>1</v>
      </c>
      <c r="AE13">
        <f t="shared" si="9"/>
        <v>0</v>
      </c>
      <c r="AF13">
        <f t="shared" si="10"/>
        <v>1</v>
      </c>
      <c r="AG13">
        <f t="shared" si="0"/>
        <v>1</v>
      </c>
      <c r="AH13">
        <f t="shared" si="11"/>
        <v>0</v>
      </c>
      <c r="AJ13">
        <f t="shared" si="1"/>
        <v>0</v>
      </c>
      <c r="AK13">
        <f t="shared" si="2"/>
        <v>0</v>
      </c>
      <c r="AM13">
        <f t="shared" si="12"/>
        <v>0</v>
      </c>
    </row>
    <row r="14" spans="2:39" x14ac:dyDescent="0.3">
      <c r="C14" t="s">
        <v>11</v>
      </c>
      <c r="I14" s="8">
        <f>ROUND(+I8/I$5*I$2,0)</f>
        <v>277</v>
      </c>
      <c r="S14" s="5">
        <f t="shared" si="13"/>
        <v>42795</v>
      </c>
      <c r="T14">
        <f>VLOOKUP(S14,Assumptions!$J$5:$K$10,2)</f>
        <v>143.99666666666664</v>
      </c>
      <c r="U14">
        <f t="shared" si="3"/>
        <v>143.99666666666664</v>
      </c>
      <c r="V14">
        <f t="shared" si="4"/>
        <v>1400.1011739427145</v>
      </c>
      <c r="W14">
        <f t="shared" si="14"/>
        <v>143.99666666666664</v>
      </c>
      <c r="X14">
        <f t="shared" si="5"/>
        <v>1400.1011739427145</v>
      </c>
      <c r="AA14">
        <f t="shared" si="6"/>
        <v>49</v>
      </c>
      <c r="AB14">
        <f>VLOOKUP(AA14,Assumptions!$A$7:$D$112,4)</f>
        <v>1.4940000000000001E-3</v>
      </c>
      <c r="AC14">
        <f t="shared" si="7"/>
        <v>1</v>
      </c>
      <c r="AD14">
        <f t="shared" si="8"/>
        <v>1</v>
      </c>
      <c r="AE14">
        <f t="shared" si="9"/>
        <v>0</v>
      </c>
      <c r="AF14">
        <f t="shared" si="10"/>
        <v>1</v>
      </c>
      <c r="AG14">
        <f t="shared" si="0"/>
        <v>1</v>
      </c>
      <c r="AH14">
        <f t="shared" si="11"/>
        <v>0</v>
      </c>
      <c r="AJ14">
        <f t="shared" si="1"/>
        <v>0</v>
      </c>
      <c r="AK14">
        <f t="shared" si="2"/>
        <v>0</v>
      </c>
      <c r="AM14">
        <f t="shared" si="12"/>
        <v>0</v>
      </c>
    </row>
    <row r="15" spans="2:39" x14ac:dyDescent="0.3">
      <c r="C15" t="s">
        <v>39</v>
      </c>
      <c r="I15" s="8">
        <f>ROUND(+I7/I$5*I$2,0)</f>
        <v>168</v>
      </c>
      <c r="S15" s="5">
        <f t="shared" si="13"/>
        <v>42826</v>
      </c>
      <c r="T15">
        <f>VLOOKUP(S15,Assumptions!$J$5:$K$10,2)</f>
        <v>143.99666666666664</v>
      </c>
      <c r="U15">
        <f t="shared" si="3"/>
        <v>143.99666666666664</v>
      </c>
      <c r="V15">
        <f t="shared" si="4"/>
        <v>1551.2629339680361</v>
      </c>
      <c r="W15">
        <f t="shared" si="14"/>
        <v>143.99666666666664</v>
      </c>
      <c r="X15">
        <f t="shared" si="5"/>
        <v>1551.2629339680361</v>
      </c>
      <c r="AA15">
        <f t="shared" si="6"/>
        <v>50</v>
      </c>
      <c r="AB15">
        <f>VLOOKUP(AA15,Assumptions!$A$7:$D$112,4)</f>
        <v>1.6519999999999998E-3</v>
      </c>
      <c r="AC15">
        <f t="shared" si="7"/>
        <v>1</v>
      </c>
      <c r="AD15">
        <f t="shared" si="8"/>
        <v>1</v>
      </c>
      <c r="AE15">
        <f t="shared" si="9"/>
        <v>0</v>
      </c>
      <c r="AF15">
        <f t="shared" si="10"/>
        <v>1</v>
      </c>
      <c r="AG15">
        <f t="shared" si="0"/>
        <v>1</v>
      </c>
      <c r="AH15">
        <f t="shared" si="11"/>
        <v>0</v>
      </c>
      <c r="AJ15">
        <f t="shared" si="1"/>
        <v>0</v>
      </c>
      <c r="AK15">
        <f t="shared" si="2"/>
        <v>0</v>
      </c>
      <c r="AM15">
        <f t="shared" si="12"/>
        <v>0</v>
      </c>
    </row>
    <row r="16" spans="2:39" x14ac:dyDescent="0.3">
      <c r="S16" s="5">
        <f t="shared" si="13"/>
        <v>42856</v>
      </c>
      <c r="T16">
        <f>VLOOKUP(S16,Assumptions!$J$5:$K$10,2)</f>
        <v>143.99666666666664</v>
      </c>
      <c r="U16">
        <f t="shared" si="3"/>
        <v>143.99666666666664</v>
      </c>
      <c r="V16">
        <f t="shared" si="4"/>
        <v>1703.1604815038272</v>
      </c>
      <c r="W16">
        <f t="shared" si="14"/>
        <v>143.99666666666664</v>
      </c>
      <c r="X16">
        <f t="shared" si="5"/>
        <v>1703.1604815038272</v>
      </c>
      <c r="AA16">
        <f t="shared" si="6"/>
        <v>51</v>
      </c>
      <c r="AB16">
        <f>VLOOKUP(AA16,Assumptions!$A$7:$D$112,4)</f>
        <v>1.8220000000000001E-3</v>
      </c>
      <c r="AC16">
        <f t="shared" si="7"/>
        <v>1</v>
      </c>
      <c r="AD16">
        <f t="shared" si="8"/>
        <v>1</v>
      </c>
      <c r="AE16">
        <f t="shared" si="9"/>
        <v>0</v>
      </c>
      <c r="AF16">
        <f t="shared" si="10"/>
        <v>1.8220000000000001E-3</v>
      </c>
      <c r="AG16">
        <f t="shared" si="0"/>
        <v>0.99817800000000001</v>
      </c>
      <c r="AH16">
        <f t="shared" si="11"/>
        <v>12</v>
      </c>
      <c r="AJ16">
        <f t="shared" si="1"/>
        <v>0</v>
      </c>
      <c r="AK16">
        <f t="shared" si="2"/>
        <v>0.97128586235726422</v>
      </c>
      <c r="AM16">
        <f t="shared" si="12"/>
        <v>12</v>
      </c>
    </row>
    <row r="17" spans="2:39" x14ac:dyDescent="0.3">
      <c r="B17" t="s">
        <v>40</v>
      </c>
      <c r="L17" t="s">
        <v>20</v>
      </c>
      <c r="S17" s="5">
        <f t="shared" si="13"/>
        <v>42887</v>
      </c>
      <c r="T17">
        <f>VLOOKUP(S17,Assumptions!$J$5:$K$10,2)</f>
        <v>143.99666666666664</v>
      </c>
      <c r="U17">
        <f t="shared" si="3"/>
        <v>143.99666666666664</v>
      </c>
      <c r="V17">
        <f t="shared" si="4"/>
        <v>1855.7973980330003</v>
      </c>
      <c r="W17">
        <f t="shared" si="14"/>
        <v>143.99666666666664</v>
      </c>
      <c r="X17">
        <f t="shared" si="5"/>
        <v>1855.7973980330003</v>
      </c>
      <c r="AA17">
        <f t="shared" si="6"/>
        <v>52</v>
      </c>
      <c r="AB17">
        <f>VLOOKUP(AA17,Assumptions!$A$7:$D$112,4)</f>
        <v>2.0040000000000001E-3</v>
      </c>
      <c r="AC17">
        <f t="shared" si="7"/>
        <v>1</v>
      </c>
      <c r="AD17">
        <f t="shared" si="8"/>
        <v>1</v>
      </c>
      <c r="AE17">
        <f t="shared" si="9"/>
        <v>0</v>
      </c>
      <c r="AF17">
        <f t="shared" si="10"/>
        <v>2.0040000000000001E-3</v>
      </c>
      <c r="AG17">
        <f t="shared" si="0"/>
        <v>0.99617765128799995</v>
      </c>
      <c r="AH17">
        <f t="shared" si="11"/>
        <v>12</v>
      </c>
      <c r="AJ17">
        <f t="shared" si="1"/>
        <v>0</v>
      </c>
      <c r="AK17">
        <f t="shared" si="2"/>
        <v>0.91630741731817378</v>
      </c>
      <c r="AM17">
        <f t="shared" si="12"/>
        <v>12</v>
      </c>
    </row>
    <row r="18" spans="2:39" x14ac:dyDescent="0.3">
      <c r="C18" t="s">
        <v>11</v>
      </c>
      <c r="I18" s="11">
        <f>+(I5-$I$8)/((1+$P$20)^(20-(($P$7-$P$5)/365.25)))</f>
        <v>13289.2296521276</v>
      </c>
      <c r="J18" s="10">
        <f>+(I18+I$7)*1.07^((P$18-P$7)/365.25)</f>
        <v>76661.966928904498</v>
      </c>
      <c r="M18" t="s">
        <v>19</v>
      </c>
      <c r="P18" s="5">
        <f>+DATE(YEAR(P5)+20,MONTH(P5),DAY(P5))</f>
        <v>49856</v>
      </c>
      <c r="S18" s="5">
        <f t="shared" si="13"/>
        <v>42917</v>
      </c>
      <c r="T18">
        <f>VLOOKUP(S18,Assumptions!$J$5:$K$10,2)</f>
        <v>143.99666666666664</v>
      </c>
      <c r="U18">
        <f t="shared" si="3"/>
        <v>143.99666666666664</v>
      </c>
      <c r="V18">
        <f t="shared" si="4"/>
        <v>2009.1772824715172</v>
      </c>
      <c r="W18">
        <f t="shared" si="14"/>
        <v>143.99666666666664</v>
      </c>
      <c r="X18">
        <f t="shared" si="5"/>
        <v>2009.1772824715172</v>
      </c>
      <c r="AA18">
        <f t="shared" si="6"/>
        <v>53</v>
      </c>
      <c r="AB18">
        <f>VLOOKUP(AA18,Assumptions!$A$7:$D$112,4)</f>
        <v>2.2014999999999999E-3</v>
      </c>
      <c r="AC18">
        <f t="shared" si="7"/>
        <v>1</v>
      </c>
      <c r="AD18">
        <f t="shared" si="8"/>
        <v>1</v>
      </c>
      <c r="AE18">
        <f t="shared" si="9"/>
        <v>0</v>
      </c>
      <c r="AF18">
        <f t="shared" si="10"/>
        <v>2.2014999999999999E-3</v>
      </c>
      <c r="AG18">
        <f t="shared" si="0"/>
        <v>0.99398456618868947</v>
      </c>
      <c r="AH18">
        <f t="shared" si="11"/>
        <v>12</v>
      </c>
      <c r="AJ18">
        <f t="shared" si="1"/>
        <v>0</v>
      </c>
      <c r="AK18">
        <f t="shared" si="2"/>
        <v>0.86444095973412616</v>
      </c>
      <c r="AM18">
        <f t="shared" si="12"/>
        <v>12</v>
      </c>
    </row>
    <row r="19" spans="2:39" x14ac:dyDescent="0.3">
      <c r="C19" t="s">
        <v>39</v>
      </c>
      <c r="I19" s="7">
        <f>+I18+I10</f>
        <v>46539.492420583316</v>
      </c>
      <c r="J19" s="10"/>
      <c r="S19" s="5">
        <f t="shared" si="13"/>
        <v>42948</v>
      </c>
      <c r="T19">
        <f>VLOOKUP(S19,Assumptions!$J$5:$K$10,2)</f>
        <v>143.99666666666664</v>
      </c>
      <c r="U19">
        <f t="shared" si="3"/>
        <v>143.99666666666664</v>
      </c>
      <c r="V19">
        <f t="shared" si="4"/>
        <v>2163.3037512532451</v>
      </c>
      <c r="W19">
        <f t="shared" si="14"/>
        <v>143.99666666666664</v>
      </c>
      <c r="X19">
        <f t="shared" si="5"/>
        <v>2163.3037512532451</v>
      </c>
      <c r="AA19">
        <f t="shared" si="6"/>
        <v>54</v>
      </c>
      <c r="AB19">
        <f>VLOOKUP(AA19,Assumptions!$A$7:$D$112,4)</f>
        <v>2.415E-3</v>
      </c>
      <c r="AC19">
        <f t="shared" si="7"/>
        <v>1</v>
      </c>
      <c r="AD19">
        <f t="shared" si="8"/>
        <v>1</v>
      </c>
      <c r="AE19">
        <f t="shared" si="9"/>
        <v>0</v>
      </c>
      <c r="AF19">
        <f t="shared" si="10"/>
        <v>2.415E-3</v>
      </c>
      <c r="AG19">
        <f t="shared" si="0"/>
        <v>0.9915840934613438</v>
      </c>
      <c r="AH19">
        <f t="shared" si="11"/>
        <v>12</v>
      </c>
      <c r="AJ19">
        <f t="shared" si="1"/>
        <v>0</v>
      </c>
      <c r="AK19">
        <f t="shared" si="2"/>
        <v>0.81551033937181705</v>
      </c>
      <c r="AM19">
        <f t="shared" si="12"/>
        <v>12</v>
      </c>
    </row>
    <row r="20" spans="2:39" x14ac:dyDescent="0.3">
      <c r="M20" t="s">
        <v>27</v>
      </c>
      <c r="P20" s="9">
        <v>0.06</v>
      </c>
      <c r="S20" s="5">
        <f t="shared" si="13"/>
        <v>42979</v>
      </c>
      <c r="T20">
        <f>VLOOKUP(S20,Assumptions!$J$5:$K$10,2)</f>
        <v>143.99666666666664</v>
      </c>
      <c r="U20">
        <f t="shared" si="3"/>
        <v>143.99666666666664</v>
      </c>
      <c r="V20">
        <f t="shared" si="4"/>
        <v>2318.1804384152256</v>
      </c>
      <c r="W20">
        <f t="shared" si="14"/>
        <v>143.99666666666664</v>
      </c>
      <c r="X20">
        <f t="shared" si="5"/>
        <v>2318.1804384152256</v>
      </c>
      <c r="AA20">
        <f t="shared" si="6"/>
        <v>55</v>
      </c>
      <c r="AB20">
        <f>VLOOKUP(AA20,Assumptions!$A$7:$D$112,4)</f>
        <v>2.6480000000000002E-3</v>
      </c>
      <c r="AC20">
        <f t="shared" si="7"/>
        <v>1</v>
      </c>
      <c r="AD20">
        <f t="shared" si="8"/>
        <v>1</v>
      </c>
      <c r="AE20">
        <f t="shared" si="9"/>
        <v>0</v>
      </c>
      <c r="AF20">
        <f t="shared" si="10"/>
        <v>2.6480000000000002E-3</v>
      </c>
      <c r="AG20">
        <f t="shared" si="0"/>
        <v>0.98895837878185822</v>
      </c>
      <c r="AH20">
        <f t="shared" si="11"/>
        <v>12</v>
      </c>
      <c r="AJ20">
        <f t="shared" si="1"/>
        <v>0</v>
      </c>
      <c r="AK20">
        <f t="shared" si="2"/>
        <v>0.76934937676586512</v>
      </c>
      <c r="AM20">
        <f t="shared" si="12"/>
        <v>12</v>
      </c>
    </row>
    <row r="21" spans="2:39" x14ac:dyDescent="0.3">
      <c r="S21" s="5">
        <f t="shared" si="13"/>
        <v>43009</v>
      </c>
      <c r="T21">
        <f>VLOOKUP(S21,Assumptions!$J$5:$K$10,2)</f>
        <v>143.99666666666664</v>
      </c>
      <c r="U21">
        <f t="shared" si="3"/>
        <v>143.99666666666664</v>
      </c>
      <c r="V21">
        <f t="shared" si="4"/>
        <v>2473.81099568336</v>
      </c>
      <c r="W21">
        <f t="shared" si="14"/>
        <v>143.99666666666664</v>
      </c>
      <c r="X21">
        <f t="shared" si="5"/>
        <v>2473.81099568336</v>
      </c>
      <c r="AA21">
        <f t="shared" si="6"/>
        <v>56</v>
      </c>
      <c r="AB21">
        <f>VLOOKUP(AA21,Assumptions!$A$7:$D$112,4)</f>
        <v>2.9034999999999998E-3</v>
      </c>
      <c r="AC21">
        <f t="shared" si="7"/>
        <v>1</v>
      </c>
      <c r="AD21">
        <f t="shared" si="8"/>
        <v>1</v>
      </c>
      <c r="AE21">
        <f t="shared" si="9"/>
        <v>0</v>
      </c>
      <c r="AF21">
        <f t="shared" si="10"/>
        <v>2.9034999999999998E-3</v>
      </c>
      <c r="AG21">
        <f t="shared" si="0"/>
        <v>0.98608693812906512</v>
      </c>
      <c r="AH21">
        <f t="shared" si="11"/>
        <v>12</v>
      </c>
      <c r="AJ21">
        <f t="shared" si="1"/>
        <v>0</v>
      </c>
      <c r="AK21">
        <f t="shared" si="2"/>
        <v>0.72580129883572175</v>
      </c>
      <c r="AM21">
        <f t="shared" si="12"/>
        <v>12</v>
      </c>
    </row>
    <row r="22" spans="2:39" x14ac:dyDescent="0.3">
      <c r="M22" t="s">
        <v>44</v>
      </c>
      <c r="P22">
        <f>INT((P7-P5)/365.25)</f>
        <v>11</v>
      </c>
      <c r="S22" s="5">
        <f t="shared" si="13"/>
        <v>43040</v>
      </c>
      <c r="T22">
        <f>VLOOKUP(S22,Assumptions!$J$5:$K$10,2)</f>
        <v>143.99666666666664</v>
      </c>
      <c r="U22">
        <f t="shared" si="3"/>
        <v>143.99666666666664</v>
      </c>
      <c r="V22">
        <f t="shared" si="4"/>
        <v>2630.1990925585096</v>
      </c>
      <c r="W22">
        <f t="shared" si="14"/>
        <v>143.99666666666664</v>
      </c>
      <c r="X22">
        <f t="shared" si="5"/>
        <v>2630.1990925585096</v>
      </c>
      <c r="AA22">
        <f t="shared" si="6"/>
        <v>57</v>
      </c>
      <c r="AB22">
        <f>VLOOKUP(AA22,Assumptions!$A$7:$D$112,4)</f>
        <v>3.1860000000000005E-3</v>
      </c>
      <c r="AC22">
        <f t="shared" si="7"/>
        <v>1</v>
      </c>
      <c r="AD22">
        <f t="shared" si="8"/>
        <v>1</v>
      </c>
      <c r="AE22">
        <f t="shared" si="9"/>
        <v>0</v>
      </c>
      <c r="AF22">
        <f t="shared" si="10"/>
        <v>3.1860000000000005E-3</v>
      </c>
      <c r="AG22">
        <f t="shared" si="0"/>
        <v>0.9829452651441859</v>
      </c>
      <c r="AH22">
        <f t="shared" si="11"/>
        <v>12</v>
      </c>
      <c r="AJ22">
        <f t="shared" si="1"/>
        <v>0</v>
      </c>
      <c r="AK22">
        <f t="shared" si="2"/>
        <v>0.68471820644879411</v>
      </c>
      <c r="AM22">
        <f t="shared" si="12"/>
        <v>12</v>
      </c>
    </row>
    <row r="23" spans="2:39" x14ac:dyDescent="0.3">
      <c r="S23" s="5">
        <f t="shared" si="13"/>
        <v>43070</v>
      </c>
      <c r="T23">
        <f>VLOOKUP(S23,Assumptions!$J$5:$K$10,2)</f>
        <v>143.99666666666664</v>
      </c>
      <c r="U23">
        <f t="shared" si="3"/>
        <v>143.99666666666664</v>
      </c>
      <c r="V23">
        <f t="shared" si="4"/>
        <v>2787.3484164030165</v>
      </c>
      <c r="W23">
        <f t="shared" si="14"/>
        <v>143.99666666666664</v>
      </c>
      <c r="X23">
        <f t="shared" si="5"/>
        <v>2787.3484164030165</v>
      </c>
      <c r="AA23">
        <f t="shared" si="6"/>
        <v>58</v>
      </c>
      <c r="AB23">
        <f>VLOOKUP(AA23,Assumptions!$A$7:$D$112,4)</f>
        <v>3.4995E-3</v>
      </c>
      <c r="AC23">
        <f t="shared" si="7"/>
        <v>1</v>
      </c>
      <c r="AD23">
        <f t="shared" si="8"/>
        <v>1</v>
      </c>
      <c r="AE23">
        <f t="shared" si="9"/>
        <v>0</v>
      </c>
      <c r="AF23">
        <f t="shared" si="10"/>
        <v>3.4995E-3</v>
      </c>
      <c r="AG23">
        <f t="shared" si="0"/>
        <v>0.9795054481888138</v>
      </c>
      <c r="AH23">
        <f t="shared" si="11"/>
        <v>12</v>
      </c>
      <c r="AJ23">
        <f t="shared" si="1"/>
        <v>0</v>
      </c>
      <c r="AK23">
        <f t="shared" si="2"/>
        <v>0.64596057212150382</v>
      </c>
      <c r="AM23">
        <f t="shared" si="12"/>
        <v>12</v>
      </c>
    </row>
    <row r="24" spans="2:39" x14ac:dyDescent="0.3">
      <c r="S24" s="5">
        <f t="shared" si="13"/>
        <v>43101</v>
      </c>
      <c r="T24">
        <f>VLOOKUP(S24,Assumptions!$J$5:$K$10,2)</f>
        <v>143.99666666666664</v>
      </c>
      <c r="U24">
        <f t="shared" si="3"/>
        <v>143.99666666666664</v>
      </c>
      <c r="V24">
        <f t="shared" si="4"/>
        <v>2945.2626725276459</v>
      </c>
      <c r="W24">
        <f t="shared" si="14"/>
        <v>143.99666666666664</v>
      </c>
      <c r="X24">
        <f t="shared" si="5"/>
        <v>2945.2626725276459</v>
      </c>
      <c r="AA24">
        <f t="shared" si="6"/>
        <v>59</v>
      </c>
      <c r="AB24">
        <f>VLOOKUP(AA24,Assumptions!$A$7:$D$112,4)</f>
        <v>3.8510000000000003E-3</v>
      </c>
      <c r="AC24">
        <f t="shared" si="7"/>
        <v>1</v>
      </c>
      <c r="AD24">
        <f t="shared" si="8"/>
        <v>1</v>
      </c>
      <c r="AE24">
        <f t="shared" si="9"/>
        <v>0</v>
      </c>
      <c r="AF24">
        <f t="shared" si="10"/>
        <v>3.8510000000000003E-3</v>
      </c>
      <c r="AG24">
        <f t="shared" si="0"/>
        <v>0.97573337270783866</v>
      </c>
      <c r="AH24">
        <f t="shared" si="11"/>
        <v>12</v>
      </c>
      <c r="AJ24">
        <f t="shared" si="1"/>
        <v>0</v>
      </c>
      <c r="AK24">
        <f t="shared" si="2"/>
        <v>0.60939676615236205</v>
      </c>
      <c r="AM24">
        <f t="shared" si="12"/>
        <v>12</v>
      </c>
    </row>
    <row r="25" spans="2:39" x14ac:dyDescent="0.3">
      <c r="S25" s="5">
        <f t="shared" si="13"/>
        <v>43132</v>
      </c>
      <c r="T25">
        <f>VLOOKUP(S25,Assumptions!$J$5:$K$10,2)</f>
        <v>143.99666666666664</v>
      </c>
      <c r="U25">
        <f t="shared" si="3"/>
        <v>143.99666666666664</v>
      </c>
      <c r="V25">
        <f t="shared" si="4"/>
        <v>3103.9455842789507</v>
      </c>
      <c r="W25">
        <f t="shared" si="14"/>
        <v>143.99666666666664</v>
      </c>
      <c r="X25">
        <f t="shared" si="5"/>
        <v>3103.9455842789507</v>
      </c>
      <c r="AA25">
        <f t="shared" si="6"/>
        <v>60</v>
      </c>
      <c r="AB25">
        <f>VLOOKUP(AA25,Assumptions!$A$7:$D$112,4)</f>
        <v>4.2430000000000002E-3</v>
      </c>
      <c r="AC25">
        <f t="shared" si="7"/>
        <v>4.2430000000000002E-3</v>
      </c>
      <c r="AD25">
        <f t="shared" si="8"/>
        <v>0.995757</v>
      </c>
      <c r="AE25">
        <f t="shared" si="9"/>
        <v>12</v>
      </c>
      <c r="AF25">
        <f t="shared" si="10"/>
        <v>4.2430000000000002E-3</v>
      </c>
      <c r="AG25">
        <f t="shared" si="0"/>
        <v>0.97159333600743936</v>
      </c>
      <c r="AH25">
        <f t="shared" si="11"/>
        <v>12</v>
      </c>
      <c r="AJ25">
        <f t="shared" si="1"/>
        <v>0.97128586235726422</v>
      </c>
      <c r="AK25">
        <f t="shared" si="2"/>
        <v>0.57490260957770001</v>
      </c>
      <c r="AM25">
        <f t="shared" si="12"/>
        <v>0</v>
      </c>
    </row>
    <row r="26" spans="2:39" x14ac:dyDescent="0.3">
      <c r="S26" s="5">
        <f t="shared" si="13"/>
        <v>43160</v>
      </c>
      <c r="T26">
        <f>VLOOKUP(S26,Assumptions!$J$5:$K$10,2)</f>
        <v>143.99666666666664</v>
      </c>
      <c r="U26">
        <f t="shared" si="3"/>
        <v>143.99666666666664</v>
      </c>
      <c r="V26">
        <f t="shared" si="4"/>
        <v>3263.400893127061</v>
      </c>
      <c r="W26">
        <f t="shared" si="14"/>
        <v>143.99666666666664</v>
      </c>
      <c r="X26">
        <f t="shared" si="5"/>
        <v>3263.400893127061</v>
      </c>
      <c r="AA26">
        <f t="shared" si="6"/>
        <v>61</v>
      </c>
      <c r="AB26">
        <f>VLOOKUP(AA26,Assumptions!$A$7:$D$112,4)</f>
        <v>4.6809999999999994E-3</v>
      </c>
      <c r="AC26">
        <f t="shared" si="7"/>
        <v>4.6809999999999994E-3</v>
      </c>
      <c r="AD26">
        <f t="shared" si="8"/>
        <v>0.991095861483</v>
      </c>
      <c r="AE26">
        <f t="shared" si="9"/>
        <v>12</v>
      </c>
      <c r="AF26">
        <f t="shared" si="10"/>
        <v>4.6809999999999994E-3</v>
      </c>
      <c r="AG26">
        <f t="shared" si="0"/>
        <v>0.96704530760158847</v>
      </c>
      <c r="AH26">
        <f t="shared" si="11"/>
        <v>12</v>
      </c>
      <c r="AJ26">
        <f t="shared" si="1"/>
        <v>0.91630741731817378</v>
      </c>
      <c r="AK26">
        <f t="shared" si="2"/>
        <v>0.54236095243179239</v>
      </c>
      <c r="AM26">
        <f t="shared" si="12"/>
        <v>0</v>
      </c>
    </row>
    <row r="27" spans="2:39" x14ac:dyDescent="0.3">
      <c r="S27" s="5">
        <f t="shared" si="13"/>
        <v>43191</v>
      </c>
      <c r="T27">
        <f>VLOOKUP(S27,Assumptions!$J$5:$K$10,2)</f>
        <v>143.99666666666664</v>
      </c>
      <c r="U27">
        <f t="shared" si="3"/>
        <v>143.99666666666664</v>
      </c>
      <c r="V27">
        <f t="shared" si="4"/>
        <v>3423.6323587539018</v>
      </c>
      <c r="W27">
        <f t="shared" si="14"/>
        <v>143.99666666666664</v>
      </c>
      <c r="X27">
        <f t="shared" si="5"/>
        <v>3423.6323587539018</v>
      </c>
      <c r="AA27">
        <f t="shared" si="6"/>
        <v>62</v>
      </c>
      <c r="AB27">
        <f>VLOOKUP(AA27,Assumptions!$A$7:$D$112,4)</f>
        <v>5.1695000000000005E-3</v>
      </c>
      <c r="AC27">
        <f t="shared" si="7"/>
        <v>5.1695000000000005E-3</v>
      </c>
      <c r="AD27">
        <f t="shared" si="8"/>
        <v>0.98597239142706361</v>
      </c>
      <c r="AE27">
        <f t="shared" si="9"/>
        <v>12</v>
      </c>
      <c r="AF27">
        <f t="shared" si="10"/>
        <v>5.1695000000000005E-3</v>
      </c>
      <c r="AG27">
        <f t="shared" si="0"/>
        <v>0.96204616688394196</v>
      </c>
      <c r="AH27">
        <f t="shared" si="11"/>
        <v>12</v>
      </c>
      <c r="AJ27">
        <f t="shared" si="1"/>
        <v>0.86444095973412616</v>
      </c>
      <c r="AK27">
        <f t="shared" si="2"/>
        <v>0.51166127587904942</v>
      </c>
      <c r="AM27">
        <f t="shared" si="12"/>
        <v>0</v>
      </c>
    </row>
    <row r="28" spans="2:39" x14ac:dyDescent="0.3">
      <c r="S28" s="5">
        <f t="shared" si="13"/>
        <v>43221</v>
      </c>
      <c r="T28">
        <f>VLOOKUP(S28,Assumptions!$J$5:$K$10,2)</f>
        <v>143.99666666666664</v>
      </c>
      <c r="U28">
        <f t="shared" si="3"/>
        <v>143.99666666666664</v>
      </c>
      <c r="V28">
        <f t="shared" si="4"/>
        <v>3584.6437591418403</v>
      </c>
      <c r="W28">
        <f t="shared" si="14"/>
        <v>143.99666666666664</v>
      </c>
      <c r="X28">
        <f t="shared" si="5"/>
        <v>3584.6437591418403</v>
      </c>
      <c r="AA28">
        <f t="shared" si="6"/>
        <v>63</v>
      </c>
      <c r="AB28">
        <f>VLOOKUP(AA28,Assumptions!$A$7:$D$112,4)</f>
        <v>5.7114999999999996E-3</v>
      </c>
      <c r="AC28">
        <f t="shared" si="7"/>
        <v>5.7114999999999996E-3</v>
      </c>
      <c r="AD28">
        <f t="shared" si="8"/>
        <v>0.980341010113428</v>
      </c>
      <c r="AE28">
        <f t="shared" si="9"/>
        <v>12</v>
      </c>
      <c r="AF28">
        <f t="shared" si="10"/>
        <v>5.7114999999999996E-3</v>
      </c>
      <c r="AG28">
        <f t="shared" si="0"/>
        <v>0.95655144020178429</v>
      </c>
      <c r="AH28">
        <f t="shared" si="11"/>
        <v>12</v>
      </c>
      <c r="AJ28">
        <f t="shared" si="1"/>
        <v>0.81551033937181705</v>
      </c>
      <c r="AK28">
        <f t="shared" si="2"/>
        <v>0.48269931686702772</v>
      </c>
      <c r="AM28">
        <f t="shared" si="12"/>
        <v>0</v>
      </c>
    </row>
    <row r="29" spans="2:39" x14ac:dyDescent="0.3">
      <c r="S29" s="5">
        <f t="shared" si="13"/>
        <v>43252</v>
      </c>
      <c r="T29">
        <f>VLOOKUP(S29,Assumptions!$J$5:$K$10,2)</f>
        <v>143.99666666666664</v>
      </c>
      <c r="U29">
        <f t="shared" si="3"/>
        <v>143.99666666666664</v>
      </c>
      <c r="V29">
        <f t="shared" si="4"/>
        <v>3746.4388906627637</v>
      </c>
      <c r="W29">
        <f t="shared" si="14"/>
        <v>143.99666666666664</v>
      </c>
      <c r="X29">
        <f t="shared" si="5"/>
        <v>3746.4388906627637</v>
      </c>
      <c r="AA29">
        <f t="shared" si="6"/>
        <v>64</v>
      </c>
      <c r="AB29">
        <f>VLOOKUP(AA29,Assumptions!$A$7:$D$112,4)</f>
        <v>6.3114999999999994E-3</v>
      </c>
      <c r="AC29">
        <f t="shared" si="7"/>
        <v>6.3114999999999994E-3</v>
      </c>
      <c r="AD29">
        <f t="shared" si="8"/>
        <v>0.97415358782809702</v>
      </c>
      <c r="AE29">
        <f t="shared" si="9"/>
        <v>12</v>
      </c>
      <c r="AF29">
        <f t="shared" si="10"/>
        <v>6.3114999999999994E-3</v>
      </c>
      <c r="AG29">
        <f t="shared" si="0"/>
        <v>0.95051416578695069</v>
      </c>
      <c r="AH29">
        <f t="shared" si="11"/>
        <v>12</v>
      </c>
      <c r="AJ29">
        <f t="shared" si="1"/>
        <v>0.76934937676586512</v>
      </c>
      <c r="AK29">
        <f t="shared" si="2"/>
        <v>0.45537671402549784</v>
      </c>
      <c r="AM29">
        <f t="shared" si="12"/>
        <v>0</v>
      </c>
    </row>
    <row r="30" spans="2:39" x14ac:dyDescent="0.3">
      <c r="S30" s="5">
        <f t="shared" si="13"/>
        <v>43282</v>
      </c>
      <c r="T30">
        <f>VLOOKUP(S30,Assumptions!$J$5:$K$10,2)</f>
        <v>143.99666666666664</v>
      </c>
      <c r="U30">
        <f t="shared" si="3"/>
        <v>143.99666666666664</v>
      </c>
      <c r="V30">
        <f t="shared" si="4"/>
        <v>3909.0215681675913</v>
      </c>
      <c r="W30">
        <f t="shared" si="14"/>
        <v>143.99666666666664</v>
      </c>
      <c r="X30">
        <f t="shared" si="5"/>
        <v>3909.0215681675913</v>
      </c>
      <c r="AA30">
        <f t="shared" si="6"/>
        <v>65</v>
      </c>
      <c r="AB30">
        <f>VLOOKUP(AA30,Assumptions!$A$7:$D$112,4)</f>
        <v>6.9740000000000002E-3</v>
      </c>
      <c r="AC30">
        <f t="shared" si="7"/>
        <v>6.9740000000000002E-3</v>
      </c>
      <c r="AD30">
        <f t="shared" si="8"/>
        <v>0.96735984070658387</v>
      </c>
      <c r="AE30">
        <f t="shared" si="9"/>
        <v>12</v>
      </c>
      <c r="AF30">
        <f t="shared" si="10"/>
        <v>6.9740000000000002E-3</v>
      </c>
      <c r="AG30">
        <f t="shared" si="0"/>
        <v>0.94388527999475247</v>
      </c>
      <c r="AH30">
        <f t="shared" si="11"/>
        <v>12</v>
      </c>
      <c r="AJ30">
        <f t="shared" si="1"/>
        <v>0.72580129883572175</v>
      </c>
      <c r="AK30">
        <f t="shared" si="2"/>
        <v>0.4296006736089602</v>
      </c>
      <c r="AM30">
        <f t="shared" si="12"/>
        <v>0</v>
      </c>
    </row>
    <row r="31" spans="2:39" x14ac:dyDescent="0.3">
      <c r="S31" s="5">
        <f t="shared" si="13"/>
        <v>43313</v>
      </c>
      <c r="T31">
        <f>VLOOKUP(S31,Assumptions!$J$5:$K$10,2)</f>
        <v>143.99666666666664</v>
      </c>
      <c r="U31">
        <f t="shared" si="3"/>
        <v>143.99666666666664</v>
      </c>
      <c r="V31">
        <f t="shared" si="4"/>
        <v>4072.3956250762226</v>
      </c>
      <c r="W31">
        <f t="shared" si="14"/>
        <v>143.99666666666664</v>
      </c>
      <c r="X31">
        <f t="shared" si="5"/>
        <v>4072.3956250762226</v>
      </c>
      <c r="AA31">
        <f t="shared" si="6"/>
        <v>66</v>
      </c>
      <c r="AB31">
        <f>VLOOKUP(AA31,Assumptions!$A$7:$D$112,4)</f>
        <v>7.6834999999999994E-3</v>
      </c>
      <c r="AC31">
        <f t="shared" si="7"/>
        <v>7.6834999999999994E-3</v>
      </c>
      <c r="AD31">
        <f t="shared" si="8"/>
        <v>0.95992713137051489</v>
      </c>
      <c r="AE31">
        <f t="shared" si="9"/>
        <v>12</v>
      </c>
      <c r="AF31">
        <f t="shared" si="10"/>
        <v>7.6834999999999994E-3</v>
      </c>
      <c r="AG31">
        <f t="shared" si="0"/>
        <v>0.93663293744591281</v>
      </c>
      <c r="AH31">
        <f t="shared" si="11"/>
        <v>12</v>
      </c>
      <c r="AJ31">
        <f t="shared" si="1"/>
        <v>0.68471820644879411</v>
      </c>
      <c r="AK31">
        <f t="shared" si="2"/>
        <v>0.40528365434807562</v>
      </c>
      <c r="AM31">
        <f t="shared" si="12"/>
        <v>0</v>
      </c>
    </row>
    <row r="32" spans="2:39" x14ac:dyDescent="0.3">
      <c r="S32" s="5">
        <f t="shared" si="13"/>
        <v>43344</v>
      </c>
      <c r="T32">
        <f>VLOOKUP(S32,Assumptions!$J$5:$K$10,2)</f>
        <v>143.99666666666664</v>
      </c>
      <c r="U32">
        <f t="shared" si="3"/>
        <v>143.99666666666664</v>
      </c>
      <c r="V32">
        <f t="shared" si="4"/>
        <v>4236.5649134679225</v>
      </c>
      <c r="W32">
        <f t="shared" si="14"/>
        <v>143.99666666666664</v>
      </c>
      <c r="X32">
        <f t="shared" si="5"/>
        <v>4236.5649134679225</v>
      </c>
      <c r="AA32">
        <f t="shared" si="6"/>
        <v>67</v>
      </c>
      <c r="AB32">
        <f>VLOOKUP(AA32,Assumptions!$A$7:$D$112,4)</f>
        <v>8.4580000000000002E-3</v>
      </c>
      <c r="AC32">
        <f t="shared" si="7"/>
        <v>8.4580000000000002E-3</v>
      </c>
      <c r="AD32">
        <f t="shared" si="8"/>
        <v>0.95180806769338311</v>
      </c>
      <c r="AE32">
        <f t="shared" si="9"/>
        <v>12</v>
      </c>
      <c r="AF32">
        <f t="shared" si="10"/>
        <v>8.4580000000000002E-3</v>
      </c>
      <c r="AG32">
        <f t="shared" si="0"/>
        <v>0.92871089606099533</v>
      </c>
      <c r="AH32">
        <f t="shared" si="11"/>
        <v>12</v>
      </c>
      <c r="AJ32">
        <f t="shared" si="1"/>
        <v>0.64596057212150382</v>
      </c>
      <c r="AK32">
        <f t="shared" si="2"/>
        <v>0.38234307013969399</v>
      </c>
      <c r="AM32">
        <f t="shared" si="12"/>
        <v>0</v>
      </c>
    </row>
    <row r="33" spans="19:39" x14ac:dyDescent="0.3">
      <c r="S33" s="5">
        <f t="shared" si="13"/>
        <v>43374</v>
      </c>
      <c r="T33">
        <f>VLOOKUP(S33,Assumptions!$J$5:$K$10,2)</f>
        <v>143.99666666666664</v>
      </c>
      <c r="U33">
        <f t="shared" si="3"/>
        <v>143.99666666666664</v>
      </c>
      <c r="V33">
        <f t="shared" si="4"/>
        <v>4401.5333041721451</v>
      </c>
      <c r="W33">
        <f t="shared" si="14"/>
        <v>143.99666666666664</v>
      </c>
      <c r="X33">
        <f t="shared" si="5"/>
        <v>4401.5333041721451</v>
      </c>
      <c r="AA33">
        <f t="shared" si="6"/>
        <v>68</v>
      </c>
      <c r="AB33">
        <f>VLOOKUP(AA33,Assumptions!$A$7:$D$112,4)</f>
        <v>9.3069999999999993E-3</v>
      </c>
      <c r="AC33">
        <f t="shared" si="7"/>
        <v>9.3069999999999993E-3</v>
      </c>
      <c r="AD33">
        <f t="shared" si="8"/>
        <v>0.94294959000736078</v>
      </c>
      <c r="AE33">
        <f t="shared" si="9"/>
        <v>12</v>
      </c>
      <c r="AF33">
        <f t="shared" si="10"/>
        <v>9.3069999999999993E-3</v>
      </c>
      <c r="AG33">
        <f t="shared" si="0"/>
        <v>0.92006738375135566</v>
      </c>
      <c r="AH33">
        <f t="shared" si="11"/>
        <v>12</v>
      </c>
      <c r="AJ33">
        <f t="shared" si="1"/>
        <v>0.60939676615236205</v>
      </c>
      <c r="AK33">
        <f t="shared" si="2"/>
        <v>0.36070100956574902</v>
      </c>
      <c r="AM33">
        <f t="shared" si="12"/>
        <v>0</v>
      </c>
    </row>
    <row r="34" spans="19:39" x14ac:dyDescent="0.3">
      <c r="S34" s="5">
        <f t="shared" si="13"/>
        <v>43405</v>
      </c>
      <c r="T34">
        <f>VLOOKUP(S34,Assumptions!$J$5:$K$10,2)</f>
        <v>143.99666666666664</v>
      </c>
      <c r="U34">
        <f t="shared" si="3"/>
        <v>143.99666666666664</v>
      </c>
      <c r="V34">
        <f t="shared" si="4"/>
        <v>4567.304686859804</v>
      </c>
      <c r="W34">
        <f t="shared" si="14"/>
        <v>143.99666666666664</v>
      </c>
      <c r="X34">
        <f t="shared" si="5"/>
        <v>4567.304686859804</v>
      </c>
      <c r="AA34">
        <f t="shared" si="6"/>
        <v>69</v>
      </c>
      <c r="AB34">
        <f>VLOOKUP(AA34,Assumptions!$A$7:$D$112,4)</f>
        <v>1.02375E-2</v>
      </c>
      <c r="AC34">
        <f t="shared" si="7"/>
        <v>1.02375E-2</v>
      </c>
      <c r="AD34">
        <f t="shared" si="8"/>
        <v>0.9332961435796604</v>
      </c>
      <c r="AE34">
        <f t="shared" si="9"/>
        <v>12</v>
      </c>
      <c r="AF34">
        <f t="shared" si="10"/>
        <v>1.02375E-2</v>
      </c>
      <c r="AG34">
        <f t="shared" si="0"/>
        <v>0.91064819391020113</v>
      </c>
      <c r="AH34">
        <f t="shared" si="11"/>
        <v>12</v>
      </c>
      <c r="AJ34">
        <f t="shared" si="1"/>
        <v>0.57490260957770001</v>
      </c>
      <c r="AK34">
        <f t="shared" si="2"/>
        <v>0.34028397128844246</v>
      </c>
      <c r="AM34">
        <f t="shared" si="12"/>
        <v>0</v>
      </c>
    </row>
    <row r="35" spans="19:39" x14ac:dyDescent="0.3">
      <c r="S35" s="5">
        <f t="shared" si="13"/>
        <v>43435</v>
      </c>
      <c r="T35">
        <f>VLOOKUP(S35,Assumptions!$J$5:$K$10,2)</f>
        <v>143.99666666666664</v>
      </c>
      <c r="U35">
        <f t="shared" si="3"/>
        <v>143.99666666666664</v>
      </c>
      <c r="V35">
        <f t="shared" si="4"/>
        <v>4733.8829701349814</v>
      </c>
      <c r="W35">
        <f t="shared" si="14"/>
        <v>143.99666666666664</v>
      </c>
      <c r="X35">
        <f t="shared" si="5"/>
        <v>4733.8829701349814</v>
      </c>
      <c r="AA35">
        <f t="shared" si="6"/>
        <v>70</v>
      </c>
      <c r="AB35">
        <f>VLOOKUP(AA35,Assumptions!$A$7:$D$112,4)</f>
        <v>1.1259499999999999E-2</v>
      </c>
      <c r="AC35">
        <f t="shared" si="7"/>
        <v>1.1259499999999999E-2</v>
      </c>
      <c r="AD35">
        <f t="shared" si="8"/>
        <v>0.92278769565102525</v>
      </c>
      <c r="AE35">
        <f t="shared" si="9"/>
        <v>12</v>
      </c>
      <c r="AF35">
        <f t="shared" si="10"/>
        <v>1.1259499999999999E-2</v>
      </c>
      <c r="AG35">
        <f t="shared" si="0"/>
        <v>0.90039475057086926</v>
      </c>
      <c r="AH35">
        <f t="shared" si="11"/>
        <v>12</v>
      </c>
      <c r="AJ35">
        <f t="shared" si="1"/>
        <v>0.54236095243179239</v>
      </c>
      <c r="AK35">
        <f t="shared" si="2"/>
        <v>0.32102261442305891</v>
      </c>
      <c r="AM35">
        <f t="shared" si="12"/>
        <v>0</v>
      </c>
    </row>
    <row r="36" spans="19:39" x14ac:dyDescent="0.3">
      <c r="S36" s="5">
        <f t="shared" si="13"/>
        <v>43466</v>
      </c>
      <c r="T36">
        <f>VLOOKUP(S36,Assumptions!$J$5:$K$10,2)</f>
        <v>143.99666666666664</v>
      </c>
      <c r="U36">
        <f t="shared" si="3"/>
        <v>143.99666666666664</v>
      </c>
      <c r="V36">
        <f t="shared" si="4"/>
        <v>4901.2720816270885</v>
      </c>
      <c r="W36">
        <f t="shared" si="14"/>
        <v>143.99666666666664</v>
      </c>
      <c r="X36">
        <f t="shared" si="5"/>
        <v>4901.2720816270885</v>
      </c>
      <c r="AA36">
        <f t="shared" si="6"/>
        <v>71</v>
      </c>
      <c r="AB36">
        <f>VLOOKUP(AA36,Assumptions!$A$7:$D$112,4)</f>
        <v>1.23865E-2</v>
      </c>
      <c r="AC36">
        <f t="shared" si="7"/>
        <v>1.23865E-2</v>
      </c>
      <c r="AD36">
        <f t="shared" si="8"/>
        <v>0.91135758585884385</v>
      </c>
      <c r="AE36">
        <f t="shared" si="9"/>
        <v>12</v>
      </c>
      <c r="AF36">
        <f t="shared" si="10"/>
        <v>1.23865E-2</v>
      </c>
      <c r="AG36">
        <f t="shared" si="0"/>
        <v>0.88924201099292322</v>
      </c>
      <c r="AH36">
        <f t="shared" si="11"/>
        <v>12</v>
      </c>
      <c r="AJ36">
        <f t="shared" si="1"/>
        <v>0.51166127587904942</v>
      </c>
      <c r="AK36">
        <f t="shared" si="2"/>
        <v>0.30285152304062157</v>
      </c>
      <c r="AM36">
        <f t="shared" si="12"/>
        <v>0</v>
      </c>
    </row>
    <row r="37" spans="19:39" x14ac:dyDescent="0.3">
      <c r="S37" s="5">
        <f t="shared" si="13"/>
        <v>43497</v>
      </c>
      <c r="T37">
        <f>VLOOKUP(S37,Assumptions!$J$5:$K$10,2)</f>
        <v>143.99666666666664</v>
      </c>
      <c r="U37">
        <f t="shared" si="3"/>
        <v>143.99666666666664</v>
      </c>
      <c r="V37">
        <f t="shared" si="4"/>
        <v>5069.4759680834713</v>
      </c>
      <c r="W37">
        <f t="shared" si="14"/>
        <v>143.99666666666664</v>
      </c>
      <c r="X37">
        <f t="shared" si="5"/>
        <v>5069.4759680834713</v>
      </c>
      <c r="AA37">
        <f t="shared" si="6"/>
        <v>72</v>
      </c>
      <c r="AB37">
        <f>VLOOKUP(AA37,Assumptions!$A$7:$D$112,4)</f>
        <v>1.36265E-2</v>
      </c>
      <c r="AC37">
        <f t="shared" si="7"/>
        <v>1.36265E-2</v>
      </c>
      <c r="AD37">
        <f t="shared" si="8"/>
        <v>0.89893897171513837</v>
      </c>
      <c r="AE37">
        <f t="shared" si="9"/>
        <v>12</v>
      </c>
      <c r="AF37">
        <f t="shared" si="10"/>
        <v>1.36265E-2</v>
      </c>
      <c r="AG37">
        <f t="shared" ref="AG37:AG68" si="15">IF(AF37=1,1,AG36*(1-AF37))*IF($AA37&gt;=120,0,1)</f>
        <v>0.87712475473012819</v>
      </c>
      <c r="AH37">
        <f t="shared" si="11"/>
        <v>12</v>
      </c>
      <c r="AJ37">
        <f t="shared" ref="AJ37:AJ68" si="16">IF($AA37&lt;$AA$5+20,0,IF($AA37=$AA$5+20,(1+$P$20)^-0.5,AJ36/(1+$P$20)))</f>
        <v>0.48269931686702772</v>
      </c>
      <c r="AK37">
        <f t="shared" ref="AK37:AK68" si="17">IF($AA37&lt;$AA$5+INT(($P$7-$P$5)/365.25),0,IF($AA37=$AA$5+INT(($P$7-$P$5)/365.25),(1+$P$20)^-0.5,AK36/(1+$P$20)))</f>
        <v>0.28570898400058636</v>
      </c>
      <c r="AM37">
        <f t="shared" si="12"/>
        <v>0</v>
      </c>
    </row>
    <row r="38" spans="19:39" x14ac:dyDescent="0.3">
      <c r="S38" s="5">
        <f t="shared" si="13"/>
        <v>43525</v>
      </c>
      <c r="T38">
        <f>VLOOKUP(S38,Assumptions!$J$5:$K$10,2)</f>
        <v>143.99666666666664</v>
      </c>
      <c r="U38">
        <f t="shared" si="3"/>
        <v>143.99666666666664</v>
      </c>
      <c r="V38">
        <f t="shared" si="4"/>
        <v>5238.4985954624681</v>
      </c>
      <c r="W38">
        <f t="shared" si="14"/>
        <v>143.99666666666664</v>
      </c>
      <c r="X38">
        <f t="shared" si="5"/>
        <v>5238.4985954624681</v>
      </c>
      <c r="AA38">
        <f t="shared" si="6"/>
        <v>73</v>
      </c>
      <c r="AB38">
        <f>VLOOKUP(AA38,Assumptions!$A$7:$D$112,4)</f>
        <v>1.5000000000000001E-2</v>
      </c>
      <c r="AC38">
        <f t="shared" si="7"/>
        <v>1.5000000000000001E-2</v>
      </c>
      <c r="AD38">
        <f t="shared" si="8"/>
        <v>0.88545488713941123</v>
      </c>
      <c r="AE38">
        <f t="shared" si="9"/>
        <v>12</v>
      </c>
      <c r="AF38">
        <f t="shared" si="10"/>
        <v>1.5000000000000001E-2</v>
      </c>
      <c r="AG38">
        <f t="shared" si="15"/>
        <v>0.8639678834091763</v>
      </c>
      <c r="AH38">
        <f t="shared" si="11"/>
        <v>12</v>
      </c>
      <c r="AJ38">
        <f t="shared" si="16"/>
        <v>0.45537671402549784</v>
      </c>
      <c r="AK38">
        <f t="shared" si="17"/>
        <v>0.26953677735904374</v>
      </c>
      <c r="AM38">
        <f t="shared" si="12"/>
        <v>0</v>
      </c>
    </row>
    <row r="39" spans="19:39" x14ac:dyDescent="0.3">
      <c r="S39" s="5">
        <f t="shared" si="13"/>
        <v>43556</v>
      </c>
      <c r="T39">
        <f>VLOOKUP(S39,Assumptions!$J$5:$K$10,2)</f>
        <v>143.99666666666664</v>
      </c>
      <c r="U39">
        <f t="shared" si="3"/>
        <v>143.99666666666664</v>
      </c>
      <c r="V39">
        <f t="shared" si="4"/>
        <v>5408.3439490269193</v>
      </c>
      <c r="W39">
        <f t="shared" si="14"/>
        <v>143.99666666666664</v>
      </c>
      <c r="X39">
        <f t="shared" si="5"/>
        <v>5408.3439490269193</v>
      </c>
      <c r="AA39">
        <f t="shared" si="6"/>
        <v>74</v>
      </c>
      <c r="AB39">
        <f>VLOOKUP(AA39,Assumptions!$A$7:$D$112,4)</f>
        <v>1.6517999999999998E-2</v>
      </c>
      <c r="AC39">
        <f t="shared" si="7"/>
        <v>1.6517999999999998E-2</v>
      </c>
      <c r="AD39">
        <f t="shared" si="8"/>
        <v>0.87082894331364236</v>
      </c>
      <c r="AE39">
        <f t="shared" si="9"/>
        <v>12</v>
      </c>
      <c r="AF39">
        <f t="shared" si="10"/>
        <v>1.6517999999999998E-2</v>
      </c>
      <c r="AG39">
        <f t="shared" si="15"/>
        <v>0.84969686191102345</v>
      </c>
      <c r="AH39">
        <f t="shared" si="11"/>
        <v>12</v>
      </c>
      <c r="AJ39">
        <f t="shared" si="16"/>
        <v>0.4296006736089602</v>
      </c>
      <c r="AK39">
        <f t="shared" si="17"/>
        <v>0.25427997864060731</v>
      </c>
      <c r="AM39">
        <f t="shared" si="12"/>
        <v>0</v>
      </c>
    </row>
    <row r="40" spans="19:39" x14ac:dyDescent="0.3">
      <c r="S40" s="5">
        <f t="shared" si="13"/>
        <v>43586</v>
      </c>
      <c r="T40">
        <f>VLOOKUP(S40,Assumptions!$J$5:$K$10,2)</f>
        <v>143.99666666666664</v>
      </c>
      <c r="U40">
        <f t="shared" si="3"/>
        <v>143.99666666666664</v>
      </c>
      <c r="V40">
        <f t="shared" si="4"/>
        <v>5579.0160334381344</v>
      </c>
      <c r="W40">
        <f t="shared" si="14"/>
        <v>143.99666666666664</v>
      </c>
      <c r="X40">
        <f t="shared" si="5"/>
        <v>5579.0160334381344</v>
      </c>
      <c r="AA40">
        <f t="shared" si="6"/>
        <v>75</v>
      </c>
      <c r="AB40">
        <f>VLOOKUP(AA40,Assumptions!$A$7:$D$112,4)</f>
        <v>1.8200999999999998E-2</v>
      </c>
      <c r="AC40">
        <f t="shared" si="7"/>
        <v>1.8200999999999998E-2</v>
      </c>
      <c r="AD40">
        <f t="shared" si="8"/>
        <v>0.85497898571639075</v>
      </c>
      <c r="AE40">
        <f t="shared" si="9"/>
        <v>12</v>
      </c>
      <c r="AF40">
        <f t="shared" si="10"/>
        <v>1.8200999999999998E-2</v>
      </c>
      <c r="AG40">
        <f t="shared" si="15"/>
        <v>0.83423152932738087</v>
      </c>
      <c r="AH40">
        <f t="shared" si="11"/>
        <v>12</v>
      </c>
      <c r="AJ40">
        <f t="shared" si="16"/>
        <v>0.40528365434807562</v>
      </c>
      <c r="AK40">
        <f t="shared" si="17"/>
        <v>0.23988677230245972</v>
      </c>
      <c r="AM40">
        <f t="shared" si="12"/>
        <v>0</v>
      </c>
    </row>
    <row r="41" spans="19:39" x14ac:dyDescent="0.3">
      <c r="S41" s="5">
        <f t="shared" si="13"/>
        <v>43617</v>
      </c>
      <c r="T41">
        <f>VLOOKUP(S41,Assumptions!$J$5:$K$10,2)</f>
        <v>143.99666666666664</v>
      </c>
      <c r="U41">
        <f t="shared" si="3"/>
        <v>143.99666666666664</v>
      </c>
      <c r="V41">
        <f t="shared" si="4"/>
        <v>5750.5188728503135</v>
      </c>
      <c r="W41">
        <f t="shared" si="14"/>
        <v>143.99666666666664</v>
      </c>
      <c r="X41">
        <f t="shared" si="5"/>
        <v>5750.5188728503135</v>
      </c>
      <c r="AA41">
        <f t="shared" si="6"/>
        <v>76</v>
      </c>
      <c r="AB41">
        <f>VLOOKUP(AA41,Assumptions!$A$7:$D$112,4)</f>
        <v>2.0066500000000001E-2</v>
      </c>
      <c r="AC41">
        <f t="shared" si="7"/>
        <v>2.0066500000000001E-2</v>
      </c>
      <c r="AD41">
        <f t="shared" si="8"/>
        <v>0.83782254989951277</v>
      </c>
      <c r="AE41">
        <f t="shared" si="9"/>
        <v>12</v>
      </c>
      <c r="AF41">
        <f t="shared" si="10"/>
        <v>2.0066500000000001E-2</v>
      </c>
      <c r="AG41">
        <f t="shared" si="15"/>
        <v>0.81749142234413297</v>
      </c>
      <c r="AH41">
        <f t="shared" si="11"/>
        <v>12</v>
      </c>
      <c r="AJ41">
        <f t="shared" si="16"/>
        <v>0.38234307013969399</v>
      </c>
      <c r="AK41">
        <f t="shared" si="17"/>
        <v>0.22630827575703746</v>
      </c>
      <c r="AM41">
        <f t="shared" si="12"/>
        <v>0</v>
      </c>
    </row>
    <row r="42" spans="19:39" x14ac:dyDescent="0.3">
      <c r="S42" s="5">
        <f t="shared" si="13"/>
        <v>43647</v>
      </c>
      <c r="T42">
        <f>VLOOKUP(S42,Assumptions!$J$5:$K$10,2)</f>
        <v>143.99666666666664</v>
      </c>
      <c r="U42">
        <f t="shared" si="3"/>
        <v>143.99666666666664</v>
      </c>
      <c r="V42">
        <f t="shared" si="4"/>
        <v>5922.8565110054305</v>
      </c>
      <c r="W42">
        <f t="shared" si="14"/>
        <v>143.99666666666664</v>
      </c>
      <c r="X42">
        <f t="shared" si="5"/>
        <v>5922.8565110054305</v>
      </c>
      <c r="AA42">
        <f t="shared" si="6"/>
        <v>77</v>
      </c>
      <c r="AB42">
        <f>VLOOKUP(AA42,Assumptions!$A$7:$D$112,4)</f>
        <v>2.2128499999999999E-2</v>
      </c>
      <c r="AC42">
        <f t="shared" si="7"/>
        <v>2.2128499999999999E-2</v>
      </c>
      <c r="AD42">
        <f t="shared" si="8"/>
        <v>0.81928279360406142</v>
      </c>
      <c r="AE42">
        <f t="shared" si="9"/>
        <v>12</v>
      </c>
      <c r="AF42">
        <f t="shared" si="10"/>
        <v>2.2128499999999999E-2</v>
      </c>
      <c r="AG42">
        <f t="shared" si="15"/>
        <v>0.79940156340479085</v>
      </c>
      <c r="AH42">
        <f t="shared" si="11"/>
        <v>12</v>
      </c>
      <c r="AJ42">
        <f t="shared" si="16"/>
        <v>0.36070100956574902</v>
      </c>
      <c r="AK42">
        <f t="shared" si="17"/>
        <v>0.21349837335569571</v>
      </c>
      <c r="AM42">
        <f t="shared" si="12"/>
        <v>0</v>
      </c>
    </row>
    <row r="43" spans="19:39" x14ac:dyDescent="0.3">
      <c r="S43" s="5">
        <f t="shared" si="13"/>
        <v>43678</v>
      </c>
      <c r="T43">
        <f>VLOOKUP(S43,Assumptions!$J$5:$K$10,2)</f>
        <v>143.99666666666664</v>
      </c>
      <c r="U43">
        <f t="shared" si="3"/>
        <v>143.99666666666664</v>
      </c>
      <c r="V43">
        <f t="shared" si="4"/>
        <v>6096.03301132858</v>
      </c>
      <c r="W43">
        <f t="shared" si="14"/>
        <v>143.99666666666664</v>
      </c>
      <c r="X43">
        <f t="shared" si="5"/>
        <v>6096.03301132858</v>
      </c>
      <c r="AA43">
        <f t="shared" si="6"/>
        <v>78</v>
      </c>
      <c r="AB43">
        <f>VLOOKUP(AA43,Assumptions!$A$7:$D$112,4)</f>
        <v>2.4417000000000001E-2</v>
      </c>
      <c r="AC43">
        <f t="shared" si="7"/>
        <v>2.4417000000000001E-2</v>
      </c>
      <c r="AD43">
        <f t="shared" si="8"/>
        <v>0.79927836563263099</v>
      </c>
      <c r="AE43">
        <f t="shared" si="9"/>
        <v>12</v>
      </c>
      <c r="AF43">
        <f t="shared" si="10"/>
        <v>2.4417000000000001E-2</v>
      </c>
      <c r="AG43">
        <f t="shared" si="15"/>
        <v>0.77988257543113604</v>
      </c>
      <c r="AH43">
        <f t="shared" si="11"/>
        <v>12</v>
      </c>
      <c r="AJ43">
        <f t="shared" si="16"/>
        <v>0.34028397128844246</v>
      </c>
      <c r="AK43">
        <f t="shared" si="17"/>
        <v>0.20141355976952424</v>
      </c>
      <c r="AM43">
        <f t="shared" si="12"/>
        <v>0</v>
      </c>
    </row>
    <row r="44" spans="19:39" x14ac:dyDescent="0.3">
      <c r="S44" s="5">
        <f t="shared" si="13"/>
        <v>43709</v>
      </c>
      <c r="T44">
        <f>VLOOKUP(S44,Assumptions!$J$5:$K$10,2)</f>
        <v>143.99666666666664</v>
      </c>
      <c r="U44">
        <f t="shared" si="3"/>
        <v>143.99666666666664</v>
      </c>
      <c r="V44">
        <f t="shared" si="4"/>
        <v>6270.0524570237812</v>
      </c>
      <c r="W44">
        <f t="shared" si="14"/>
        <v>143.99666666666664</v>
      </c>
      <c r="X44">
        <f t="shared" si="5"/>
        <v>6270.0524570237812</v>
      </c>
      <c r="AA44">
        <f t="shared" si="6"/>
        <v>79</v>
      </c>
      <c r="AB44">
        <f>VLOOKUP(AA44,Assumptions!$A$7:$D$112,4)</f>
        <v>2.6947499999999999E-2</v>
      </c>
      <c r="AC44">
        <f t="shared" si="7"/>
        <v>2.6947499999999999E-2</v>
      </c>
      <c r="AD44">
        <f t="shared" si="8"/>
        <v>0.77773981187474561</v>
      </c>
      <c r="AE44">
        <f t="shared" si="9"/>
        <v>12</v>
      </c>
      <c r="AF44">
        <f t="shared" si="10"/>
        <v>2.6947499999999999E-2</v>
      </c>
      <c r="AG44">
        <f t="shared" si="15"/>
        <v>0.7588666897297055</v>
      </c>
      <c r="AH44">
        <f t="shared" si="11"/>
        <v>12</v>
      </c>
      <c r="AJ44">
        <f t="shared" si="16"/>
        <v>0.32102261442305891</v>
      </c>
      <c r="AK44">
        <f t="shared" si="17"/>
        <v>0.19001279223540021</v>
      </c>
      <c r="AM44">
        <f t="shared" si="12"/>
        <v>0</v>
      </c>
    </row>
    <row r="45" spans="19:39" x14ac:dyDescent="0.3">
      <c r="S45" s="5">
        <f t="shared" si="13"/>
        <v>43739</v>
      </c>
      <c r="T45">
        <f>VLOOKUP(S45,Assumptions!$J$5:$K$10,2)</f>
        <v>143.99666666666664</v>
      </c>
      <c r="U45">
        <f t="shared" si="3"/>
        <v>143.99666666666664</v>
      </c>
      <c r="V45">
        <f t="shared" si="4"/>
        <v>6444.9189511702571</v>
      </c>
      <c r="W45">
        <f t="shared" si="14"/>
        <v>143.99666666666664</v>
      </c>
      <c r="X45">
        <f t="shared" si="5"/>
        <v>6444.9189511702571</v>
      </c>
      <c r="AA45">
        <f t="shared" si="6"/>
        <v>80</v>
      </c>
      <c r="AB45">
        <f>VLOOKUP(AA45,Assumptions!$A$7:$D$112,4)</f>
        <v>2.9751E-2</v>
      </c>
      <c r="AC45">
        <f t="shared" si="7"/>
        <v>2.9751E-2</v>
      </c>
      <c r="AD45">
        <f t="shared" si="8"/>
        <v>0.75460127473166005</v>
      </c>
      <c r="AE45">
        <f t="shared" si="9"/>
        <v>12</v>
      </c>
      <c r="AF45">
        <f t="shared" si="10"/>
        <v>2.9751E-2</v>
      </c>
      <c r="AG45">
        <f t="shared" si="15"/>
        <v>0.73628964684355702</v>
      </c>
      <c r="AH45">
        <f t="shared" si="11"/>
        <v>12</v>
      </c>
      <c r="AJ45">
        <f t="shared" si="16"/>
        <v>0.30285152304062157</v>
      </c>
      <c r="AK45">
        <f t="shared" si="17"/>
        <v>0.1792573511654719</v>
      </c>
      <c r="AM45">
        <f t="shared" si="12"/>
        <v>0</v>
      </c>
    </row>
    <row r="46" spans="19:39" x14ac:dyDescent="0.3">
      <c r="S46" s="5">
        <f t="shared" si="13"/>
        <v>43770</v>
      </c>
      <c r="T46">
        <f>VLOOKUP(S46,Assumptions!$J$5:$K$10,2)</f>
        <v>143.99666666666664</v>
      </c>
      <c r="U46">
        <f t="shared" si="3"/>
        <v>143.99666666666664</v>
      </c>
      <c r="V46">
        <f t="shared" si="4"/>
        <v>6620.6366168191753</v>
      </c>
      <c r="W46">
        <f t="shared" si="14"/>
        <v>143.99666666666664</v>
      </c>
      <c r="X46">
        <f t="shared" si="5"/>
        <v>6620.6366168191753</v>
      </c>
      <c r="AA46">
        <f t="shared" si="6"/>
        <v>81</v>
      </c>
      <c r="AB46">
        <f>VLOOKUP(AA46,Assumptions!$A$7:$D$112,4)</f>
        <v>4.5215499999999999E-2</v>
      </c>
      <c r="AC46">
        <f t="shared" si="7"/>
        <v>4.5215499999999999E-2</v>
      </c>
      <c r="AD46">
        <f t="shared" si="8"/>
        <v>0.72048160079403067</v>
      </c>
      <c r="AE46">
        <f t="shared" si="9"/>
        <v>12</v>
      </c>
      <c r="AF46">
        <f t="shared" si="10"/>
        <v>4.5215499999999999E-2</v>
      </c>
      <c r="AG46">
        <f t="shared" si="15"/>
        <v>0.70299794231670221</v>
      </c>
      <c r="AH46">
        <f t="shared" si="11"/>
        <v>12</v>
      </c>
      <c r="AJ46">
        <f t="shared" si="16"/>
        <v>0.28570898400058636</v>
      </c>
      <c r="AK46">
        <f t="shared" si="17"/>
        <v>0.1691107086466716</v>
      </c>
      <c r="AM46">
        <f t="shared" si="12"/>
        <v>0</v>
      </c>
    </row>
    <row r="47" spans="19:39" x14ac:dyDescent="0.3">
      <c r="S47" s="5">
        <f t="shared" si="13"/>
        <v>43800</v>
      </c>
      <c r="T47">
        <f>VLOOKUP(S47,Assumptions!$J$5:$K$10,2)</f>
        <v>143.99666666666664</v>
      </c>
      <c r="U47">
        <f t="shared" si="3"/>
        <v>143.99666666666664</v>
      </c>
      <c r="V47">
        <f t="shared" si="4"/>
        <v>6797.2095970908631</v>
      </c>
      <c r="W47">
        <f t="shared" si="14"/>
        <v>143.99666666666664</v>
      </c>
      <c r="X47">
        <f t="shared" si="5"/>
        <v>6797.2095970908631</v>
      </c>
      <c r="AA47">
        <f t="shared" si="6"/>
        <v>82</v>
      </c>
      <c r="AB47">
        <f>VLOOKUP(AA47,Assumptions!$A$7:$D$112,4)</f>
        <v>5.0265500000000005E-2</v>
      </c>
      <c r="AC47">
        <f t="shared" si="7"/>
        <v>5.0265500000000005E-2</v>
      </c>
      <c r="AD47">
        <f t="shared" si="8"/>
        <v>0.68426623288931832</v>
      </c>
      <c r="AE47">
        <f t="shared" si="9"/>
        <v>12</v>
      </c>
      <c r="AF47">
        <f t="shared" si="10"/>
        <v>5.0265500000000005E-2</v>
      </c>
      <c r="AG47">
        <f t="shared" si="15"/>
        <v>0.66766139924718204</v>
      </c>
      <c r="AH47">
        <f t="shared" si="11"/>
        <v>12</v>
      </c>
      <c r="AJ47">
        <f t="shared" si="16"/>
        <v>0.26953677735904374</v>
      </c>
      <c r="AK47">
        <f t="shared" si="17"/>
        <v>0.15953840438365244</v>
      </c>
      <c r="AM47">
        <f t="shared" si="12"/>
        <v>0</v>
      </c>
    </row>
    <row r="48" spans="19:39" x14ac:dyDescent="0.3">
      <c r="S48" s="5">
        <f t="shared" si="13"/>
        <v>43831</v>
      </c>
      <c r="T48">
        <f>VLOOKUP(S48,Assumptions!$J$5:$K$10,2)</f>
        <v>143.99666666666664</v>
      </c>
      <c r="U48">
        <f t="shared" si="3"/>
        <v>143.99666666666664</v>
      </c>
      <c r="V48">
        <f t="shared" si="4"/>
        <v>6974.6420552724967</v>
      </c>
      <c r="W48">
        <f t="shared" si="14"/>
        <v>143.99666666666664</v>
      </c>
      <c r="X48">
        <f t="shared" si="5"/>
        <v>6974.6420552724967</v>
      </c>
      <c r="AA48">
        <f t="shared" si="6"/>
        <v>83</v>
      </c>
      <c r="AB48">
        <f>VLOOKUP(AA48,Assumptions!$A$7:$D$112,4)</f>
        <v>5.5947499999999997E-2</v>
      </c>
      <c r="AC48">
        <f t="shared" si="7"/>
        <v>5.5947499999999997E-2</v>
      </c>
      <c r="AD48">
        <f t="shared" si="8"/>
        <v>0.64598324782474315</v>
      </c>
      <c r="AE48">
        <f t="shared" si="9"/>
        <v>12</v>
      </c>
      <c r="AF48">
        <f t="shared" si="10"/>
        <v>5.5947499999999997E-2</v>
      </c>
      <c r="AG48">
        <f t="shared" si="15"/>
        <v>0.63030741311280025</v>
      </c>
      <c r="AH48">
        <f t="shared" si="11"/>
        <v>12</v>
      </c>
      <c r="AJ48">
        <f t="shared" si="16"/>
        <v>0.25427997864060731</v>
      </c>
      <c r="AK48">
        <f t="shared" si="17"/>
        <v>0.15050792866382304</v>
      </c>
      <c r="AM48">
        <f t="shared" si="12"/>
        <v>0</v>
      </c>
    </row>
    <row r="49" spans="19:39" x14ac:dyDescent="0.3">
      <c r="S49" s="5">
        <f t="shared" si="13"/>
        <v>43862</v>
      </c>
      <c r="T49">
        <f>VLOOKUP(S49,Assumptions!$J$5:$K$10,2)</f>
        <v>143.99666666666664</v>
      </c>
      <c r="U49">
        <f t="shared" si="3"/>
        <v>143.99666666666664</v>
      </c>
      <c r="V49">
        <f t="shared" si="4"/>
        <v>7152.9381749162631</v>
      </c>
      <c r="W49">
        <f t="shared" si="14"/>
        <v>143.99666666666664</v>
      </c>
      <c r="X49">
        <f t="shared" si="5"/>
        <v>7152.9381749162631</v>
      </c>
      <c r="AA49">
        <f t="shared" si="6"/>
        <v>84</v>
      </c>
      <c r="AB49">
        <f>VLOOKUP(AA49,Assumptions!$A$7:$D$112,4)</f>
        <v>6.2351500000000004E-2</v>
      </c>
      <c r="AC49">
        <f t="shared" si="7"/>
        <v>6.2351500000000004E-2</v>
      </c>
      <c r="AD49">
        <f t="shared" si="8"/>
        <v>0.6057052233479987</v>
      </c>
      <c r="AE49">
        <f t="shared" si="9"/>
        <v>12</v>
      </c>
      <c r="AF49">
        <f t="shared" si="10"/>
        <v>6.2351500000000004E-2</v>
      </c>
      <c r="AG49">
        <f t="shared" si="15"/>
        <v>0.59100680044409748</v>
      </c>
      <c r="AH49">
        <f t="shared" si="11"/>
        <v>12</v>
      </c>
      <c r="AJ49">
        <f t="shared" si="16"/>
        <v>0.23988677230245972</v>
      </c>
      <c r="AK49">
        <f t="shared" si="17"/>
        <v>0.14198861194700285</v>
      </c>
      <c r="AM49">
        <f t="shared" si="12"/>
        <v>0</v>
      </c>
    </row>
    <row r="50" spans="19:39" x14ac:dyDescent="0.3">
      <c r="S50" s="5">
        <f t="shared" si="13"/>
        <v>43891</v>
      </c>
      <c r="T50">
        <f>VLOOKUP(S50,Assumptions!$J$5:$K$10,2)</f>
        <v>143.99666666666664</v>
      </c>
      <c r="U50">
        <f t="shared" si="3"/>
        <v>143.99666666666664</v>
      </c>
      <c r="V50">
        <f t="shared" si="4"/>
        <v>7332.1021599379992</v>
      </c>
      <c r="W50">
        <f t="shared" si="14"/>
        <v>143.99666666666664</v>
      </c>
      <c r="X50">
        <f t="shared" si="5"/>
        <v>7332.1021599379992</v>
      </c>
      <c r="AA50">
        <f t="shared" si="6"/>
        <v>85</v>
      </c>
      <c r="AB50">
        <f>VLOOKUP(AA50,Assumptions!$A$7:$D$112,4)</f>
        <v>6.9537500000000002E-2</v>
      </c>
      <c r="AC50">
        <f t="shared" si="7"/>
        <v>6.9537500000000002E-2</v>
      </c>
      <c r="AD50">
        <f t="shared" si="8"/>
        <v>0.56358599637943718</v>
      </c>
      <c r="AE50">
        <f t="shared" si="9"/>
        <v>12</v>
      </c>
      <c r="AF50">
        <f t="shared" si="10"/>
        <v>6.9537500000000002E-2</v>
      </c>
      <c r="AG50">
        <f t="shared" si="15"/>
        <v>0.54990966505821604</v>
      </c>
      <c r="AH50">
        <f t="shared" si="11"/>
        <v>12</v>
      </c>
      <c r="AJ50">
        <f t="shared" si="16"/>
        <v>0.22630827575703746</v>
      </c>
      <c r="AK50">
        <f t="shared" si="17"/>
        <v>0.13395152070471966</v>
      </c>
      <c r="AM50">
        <f t="shared" si="12"/>
        <v>0</v>
      </c>
    </row>
    <row r="51" spans="19:39" x14ac:dyDescent="0.3">
      <c r="S51" s="5">
        <f t="shared" si="13"/>
        <v>43922</v>
      </c>
      <c r="T51">
        <f>VLOOKUP(S51,Assumptions!$J$5:$K$10,2)</f>
        <v>143.99666666666664</v>
      </c>
      <c r="U51">
        <f t="shared" si="3"/>
        <v>143.99666666666664</v>
      </c>
      <c r="V51">
        <f t="shared" si="4"/>
        <v>7512.1382347163171</v>
      </c>
      <c r="W51">
        <f t="shared" si="14"/>
        <v>143.99666666666664</v>
      </c>
      <c r="X51">
        <f t="shared" si="5"/>
        <v>7512.1382347163171</v>
      </c>
      <c r="AA51">
        <f t="shared" si="6"/>
        <v>86</v>
      </c>
      <c r="AB51">
        <f>VLOOKUP(AA51,Assumptions!$A$7:$D$112,4)</f>
        <v>7.7598500000000001E-2</v>
      </c>
      <c r="AC51">
        <f t="shared" si="7"/>
        <v>7.7598500000000001E-2</v>
      </c>
      <c r="AD51">
        <f t="shared" si="8"/>
        <v>0.51985256843938743</v>
      </c>
      <c r="AE51">
        <f t="shared" si="9"/>
        <v>12</v>
      </c>
      <c r="AF51">
        <f t="shared" si="10"/>
        <v>7.7598500000000001E-2</v>
      </c>
      <c r="AG51">
        <f t="shared" si="15"/>
        <v>0.50723749991419609</v>
      </c>
      <c r="AH51">
        <f t="shared" si="11"/>
        <v>12</v>
      </c>
      <c r="AJ51">
        <f t="shared" si="16"/>
        <v>0.21349837335569571</v>
      </c>
      <c r="AK51">
        <f t="shared" si="17"/>
        <v>0.12636935915539591</v>
      </c>
      <c r="AM51">
        <f t="shared" si="12"/>
        <v>0</v>
      </c>
    </row>
    <row r="52" spans="19:39" x14ac:dyDescent="0.3">
      <c r="S52" s="5">
        <f t="shared" si="13"/>
        <v>43952</v>
      </c>
      <c r="T52">
        <f>VLOOKUP(S52,Assumptions!$J$5:$K$10,2)</f>
        <v>143.99666666666664</v>
      </c>
      <c r="U52">
        <f t="shared" si="3"/>
        <v>143.99666666666664</v>
      </c>
      <c r="V52">
        <f t="shared" si="4"/>
        <v>7693.0506441922043</v>
      </c>
      <c r="W52">
        <f t="shared" si="14"/>
        <v>143.99666666666664</v>
      </c>
      <c r="X52">
        <f t="shared" si="5"/>
        <v>7693.0506441922043</v>
      </c>
      <c r="AA52">
        <f t="shared" si="6"/>
        <v>87</v>
      </c>
      <c r="AB52">
        <f>VLOOKUP(AA52,Assumptions!$A$7:$D$112,4)</f>
        <v>8.6609999999999993E-2</v>
      </c>
      <c r="AC52">
        <f t="shared" si="7"/>
        <v>8.6609999999999993E-2</v>
      </c>
      <c r="AD52">
        <f t="shared" si="8"/>
        <v>0.4748281374868521</v>
      </c>
      <c r="AE52">
        <f t="shared" si="9"/>
        <v>12</v>
      </c>
      <c r="AF52">
        <f t="shared" si="10"/>
        <v>8.6609999999999993E-2</v>
      </c>
      <c r="AG52">
        <f t="shared" si="15"/>
        <v>0.4633056600466276</v>
      </c>
      <c r="AH52">
        <f t="shared" si="11"/>
        <v>12</v>
      </c>
      <c r="AJ52">
        <f t="shared" si="16"/>
        <v>0.20141355976952424</v>
      </c>
      <c r="AK52">
        <f t="shared" si="17"/>
        <v>0.11921637656169425</v>
      </c>
      <c r="AM52">
        <f t="shared" si="12"/>
        <v>0</v>
      </c>
    </row>
    <row r="53" spans="19:39" x14ac:dyDescent="0.3">
      <c r="S53" s="5">
        <f t="shared" si="13"/>
        <v>43983</v>
      </c>
      <c r="T53">
        <f>VLOOKUP(S53,Assumptions!$J$5:$K$10,2)</f>
        <v>143.99666666666664</v>
      </c>
      <c r="U53">
        <f t="shared" si="3"/>
        <v>143.99666666666664</v>
      </c>
      <c r="V53">
        <f t="shared" si="4"/>
        <v>7874.8436539691138</v>
      </c>
      <c r="W53">
        <f t="shared" si="14"/>
        <v>143.99666666666664</v>
      </c>
      <c r="X53">
        <f t="shared" si="5"/>
        <v>7874.8436539691138</v>
      </c>
      <c r="AA53">
        <f t="shared" si="6"/>
        <v>88</v>
      </c>
      <c r="AB53">
        <f>VLOOKUP(AA53,Assumptions!$A$7:$D$112,4)</f>
        <v>9.6653500000000003E-2</v>
      </c>
      <c r="AC53">
        <f t="shared" si="7"/>
        <v>9.6653500000000003E-2</v>
      </c>
      <c r="AD53">
        <f t="shared" si="8"/>
        <v>0.42893433610026666</v>
      </c>
      <c r="AE53">
        <f t="shared" si="9"/>
        <v>12</v>
      </c>
      <c r="AF53">
        <f t="shared" si="10"/>
        <v>9.6653500000000003E-2</v>
      </c>
      <c r="AG53">
        <f t="shared" si="15"/>
        <v>0.41852554643331091</v>
      </c>
      <c r="AH53">
        <f t="shared" si="11"/>
        <v>12</v>
      </c>
      <c r="AJ53">
        <f t="shared" si="16"/>
        <v>0.19001279223540021</v>
      </c>
      <c r="AK53">
        <f t="shared" si="17"/>
        <v>0.11246827977518324</v>
      </c>
      <c r="AM53">
        <f t="shared" si="12"/>
        <v>0</v>
      </c>
    </row>
    <row r="54" spans="19:39" x14ac:dyDescent="0.3">
      <c r="S54" s="5">
        <f t="shared" si="13"/>
        <v>44013</v>
      </c>
      <c r="T54">
        <f>VLOOKUP(S54,Assumptions!$J$5:$K$10,2)</f>
        <v>143.99666666666664</v>
      </c>
      <c r="U54">
        <f t="shared" si="3"/>
        <v>143.99666666666664</v>
      </c>
      <c r="V54">
        <f t="shared" si="4"/>
        <v>8057.5215504135385</v>
      </c>
      <c r="W54">
        <f t="shared" si="14"/>
        <v>143.99666666666664</v>
      </c>
      <c r="X54">
        <f t="shared" si="5"/>
        <v>8057.5215504135385</v>
      </c>
      <c r="AA54">
        <f t="shared" si="6"/>
        <v>89</v>
      </c>
      <c r="AB54">
        <f>VLOOKUP(AA54,Assumptions!$A$7:$D$112,4)</f>
        <v>0.1078445</v>
      </c>
      <c r="AC54">
        <f t="shared" si="7"/>
        <v>0.1078445</v>
      </c>
      <c r="AD54">
        <f t="shared" si="8"/>
        <v>0.38267612709070142</v>
      </c>
      <c r="AE54">
        <f t="shared" si="9"/>
        <v>12</v>
      </c>
      <c r="AF54">
        <f t="shared" si="10"/>
        <v>0.1078445</v>
      </c>
      <c r="AG54">
        <f t="shared" si="15"/>
        <v>0.37338986814098368</v>
      </c>
      <c r="AH54">
        <f t="shared" si="11"/>
        <v>12</v>
      </c>
      <c r="AJ54">
        <f t="shared" si="16"/>
        <v>0.1792573511654719</v>
      </c>
      <c r="AK54">
        <f t="shared" si="17"/>
        <v>0.10610215073130494</v>
      </c>
      <c r="AM54">
        <f t="shared" si="12"/>
        <v>0</v>
      </c>
    </row>
    <row r="55" spans="19:39" x14ac:dyDescent="0.3">
      <c r="S55" s="5">
        <f t="shared" si="13"/>
        <v>44044</v>
      </c>
      <c r="T55">
        <f>VLOOKUP(S55,Assumptions!$J$5:$K$10,2)</f>
        <v>143.99666666666664</v>
      </c>
      <c r="U55">
        <f t="shared" si="3"/>
        <v>143.99666666666664</v>
      </c>
      <c r="V55">
        <f t="shared" si="4"/>
        <v>8241.0886407560774</v>
      </c>
      <c r="W55">
        <f t="shared" si="14"/>
        <v>143.99666666666664</v>
      </c>
      <c r="X55">
        <f t="shared" si="5"/>
        <v>8241.0886407560774</v>
      </c>
      <c r="AA55">
        <f t="shared" si="6"/>
        <v>90</v>
      </c>
      <c r="AB55">
        <f>VLOOKUP(AA55,Assumptions!$A$7:$D$112,4)</f>
        <v>0.12027750000000001</v>
      </c>
      <c r="AC55">
        <f t="shared" si="7"/>
        <v>0.12027750000000001</v>
      </c>
      <c r="AD55">
        <f t="shared" si="8"/>
        <v>0.33664879921454954</v>
      </c>
      <c r="AE55">
        <f t="shared" si="9"/>
        <v>12</v>
      </c>
      <c r="AF55">
        <f t="shared" si="10"/>
        <v>0.12027750000000001</v>
      </c>
      <c r="AG55">
        <f t="shared" si="15"/>
        <v>0.32847946827565649</v>
      </c>
      <c r="AH55">
        <f t="shared" si="11"/>
        <v>12</v>
      </c>
      <c r="AJ55">
        <f t="shared" si="16"/>
        <v>0.1691107086466716</v>
      </c>
      <c r="AK55">
        <f t="shared" si="17"/>
        <v>0.10009636861443862</v>
      </c>
      <c r="AM55">
        <f t="shared" si="12"/>
        <v>0</v>
      </c>
    </row>
    <row r="56" spans="19:39" x14ac:dyDescent="0.3">
      <c r="S56" s="5">
        <f t="shared" si="13"/>
        <v>44075</v>
      </c>
      <c r="T56">
        <f>VLOOKUP(S56,Assumptions!$J$5:$K$10,2)</f>
        <v>143.99666666666664</v>
      </c>
      <c r="U56">
        <f t="shared" si="3"/>
        <v>143.99666666666664</v>
      </c>
      <c r="V56">
        <f t="shared" si="4"/>
        <v>8425.5492531929922</v>
      </c>
      <c r="W56">
        <f t="shared" si="14"/>
        <v>143.99666666666664</v>
      </c>
      <c r="X56">
        <f t="shared" si="5"/>
        <v>8425.5492531929922</v>
      </c>
      <c r="AA56">
        <f t="shared" si="6"/>
        <v>91</v>
      </c>
      <c r="AB56">
        <f>VLOOKUP(AA56,Assumptions!$A$7:$D$112,4)</f>
        <v>0.13362950000000001</v>
      </c>
      <c r="AC56">
        <f t="shared" si="7"/>
        <v>0.13362950000000001</v>
      </c>
      <c r="AD56">
        <f t="shared" si="8"/>
        <v>0.29166258849990889</v>
      </c>
      <c r="AE56">
        <f t="shared" si="9"/>
        <v>12</v>
      </c>
      <c r="AF56">
        <f t="shared" si="10"/>
        <v>0.13362950000000001</v>
      </c>
      <c r="AG56">
        <f t="shared" si="15"/>
        <v>0.28458492116971462</v>
      </c>
      <c r="AH56">
        <f t="shared" si="11"/>
        <v>12</v>
      </c>
      <c r="AJ56">
        <f t="shared" si="16"/>
        <v>0.15953840438365244</v>
      </c>
      <c r="AK56">
        <f t="shared" si="17"/>
        <v>9.443053642871567E-2</v>
      </c>
      <c r="AM56">
        <f t="shared" si="12"/>
        <v>0</v>
      </c>
    </row>
    <row r="57" spans="19:39" x14ac:dyDescent="0.3">
      <c r="S57" s="5">
        <f t="shared" si="13"/>
        <v>44105</v>
      </c>
      <c r="T57">
        <f>VLOOKUP(S57,Assumptions!$J$5:$K$10,2)</f>
        <v>143.99666666666664</v>
      </c>
      <c r="U57">
        <f t="shared" si="3"/>
        <v>143.99666666666664</v>
      </c>
      <c r="V57">
        <f t="shared" si="4"/>
        <v>8610.907736988258</v>
      </c>
      <c r="W57">
        <f t="shared" si="14"/>
        <v>143.99666666666664</v>
      </c>
      <c r="X57">
        <f t="shared" si="5"/>
        <v>8610.907736988258</v>
      </c>
      <c r="AA57">
        <f t="shared" si="6"/>
        <v>92</v>
      </c>
      <c r="AB57">
        <f>VLOOKUP(AA57,Assumptions!$A$7:$D$112,4)</f>
        <v>0.14769199999999999</v>
      </c>
      <c r="AC57">
        <f t="shared" si="7"/>
        <v>0.14769199999999999</v>
      </c>
      <c r="AD57">
        <f t="shared" si="8"/>
        <v>0.24858635747918037</v>
      </c>
      <c r="AE57">
        <f t="shared" si="9"/>
        <v>12</v>
      </c>
      <c r="AF57">
        <f t="shared" si="10"/>
        <v>0.14769199999999999</v>
      </c>
      <c r="AG57">
        <f t="shared" si="15"/>
        <v>0.24255400499231713</v>
      </c>
      <c r="AH57">
        <f t="shared" si="11"/>
        <v>12</v>
      </c>
      <c r="AJ57">
        <f t="shared" si="16"/>
        <v>0.15050792866382304</v>
      </c>
      <c r="AK57">
        <f t="shared" si="17"/>
        <v>8.9085411725203456E-2</v>
      </c>
      <c r="AM57">
        <f t="shared" si="12"/>
        <v>0</v>
      </c>
    </row>
    <row r="58" spans="19:39" x14ac:dyDescent="0.3">
      <c r="S58" s="5">
        <f t="shared" si="13"/>
        <v>44136</v>
      </c>
      <c r="T58">
        <f>VLOOKUP(S58,Assumptions!$J$5:$K$10,2)</f>
        <v>143.99666666666664</v>
      </c>
      <c r="U58">
        <f t="shared" si="3"/>
        <v>143.99666666666664</v>
      </c>
      <c r="V58">
        <f t="shared" si="4"/>
        <v>8797.1684625761118</v>
      </c>
      <c r="W58">
        <f t="shared" si="14"/>
        <v>143.99666666666664</v>
      </c>
      <c r="X58">
        <f t="shared" si="5"/>
        <v>8797.1684625761118</v>
      </c>
      <c r="AA58">
        <f t="shared" si="6"/>
        <v>93</v>
      </c>
      <c r="AB58">
        <f>VLOOKUP(AA58,Assumptions!$A$7:$D$112,4)</f>
        <v>0.1623445</v>
      </c>
      <c r="AC58">
        <f t="shared" si="7"/>
        <v>0.1623445</v>
      </c>
      <c r="AD58">
        <f t="shared" si="8"/>
        <v>0.20822972956740157</v>
      </c>
      <c r="AE58">
        <f t="shared" si="9"/>
        <v>12</v>
      </c>
      <c r="AF58">
        <f t="shared" si="10"/>
        <v>0.1623445</v>
      </c>
      <c r="AG58">
        <f t="shared" si="15"/>
        <v>0.20317669632884192</v>
      </c>
      <c r="AH58">
        <f t="shared" si="11"/>
        <v>12</v>
      </c>
      <c r="AJ58">
        <f t="shared" si="16"/>
        <v>0.14198861194700285</v>
      </c>
      <c r="AK58">
        <f t="shared" si="17"/>
        <v>8.404284125019193E-2</v>
      </c>
      <c r="AM58">
        <f t="shared" si="12"/>
        <v>0</v>
      </c>
    </row>
    <row r="59" spans="19:39" x14ac:dyDescent="0.3">
      <c r="S59" s="5">
        <f t="shared" si="13"/>
        <v>44166</v>
      </c>
      <c r="T59">
        <f>VLOOKUP(S59,Assumptions!$J$5:$K$10,2)</f>
        <v>143.99666666666664</v>
      </c>
      <c r="U59">
        <f t="shared" si="3"/>
        <v>143.99666666666664</v>
      </c>
      <c r="V59">
        <f t="shared" si="4"/>
        <v>8984.3358216641027</v>
      </c>
      <c r="W59">
        <f t="shared" si="14"/>
        <v>143.99666666666664</v>
      </c>
      <c r="X59">
        <f t="shared" si="5"/>
        <v>8984.3358216641027</v>
      </c>
      <c r="AA59">
        <f t="shared" si="6"/>
        <v>94</v>
      </c>
      <c r="AB59">
        <f>VLOOKUP(AA59,Assumptions!$A$7:$D$112,4)</f>
        <v>0.177567</v>
      </c>
      <c r="AC59">
        <f t="shared" si="7"/>
        <v>0.177567</v>
      </c>
      <c r="AD59">
        <f t="shared" si="8"/>
        <v>0.17125500117730677</v>
      </c>
      <c r="AE59">
        <f t="shared" si="9"/>
        <v>12</v>
      </c>
      <c r="AF59">
        <f t="shared" si="10"/>
        <v>0.177567</v>
      </c>
      <c r="AG59">
        <f t="shared" si="15"/>
        <v>0.16709921989181845</v>
      </c>
      <c r="AH59">
        <f t="shared" si="11"/>
        <v>12</v>
      </c>
      <c r="AJ59">
        <f t="shared" si="16"/>
        <v>0.13395152070471966</v>
      </c>
      <c r="AK59">
        <f t="shared" si="17"/>
        <v>7.928569929263389E-2</v>
      </c>
      <c r="AM59">
        <f t="shared" si="12"/>
        <v>0</v>
      </c>
    </row>
    <row r="60" spans="19:39" x14ac:dyDescent="0.3">
      <c r="S60" s="5">
        <f t="shared" si="13"/>
        <v>44197</v>
      </c>
      <c r="T60">
        <f>VLOOKUP(S60,Assumptions!$J$5:$K$10,2)</f>
        <v>143.99666666666664</v>
      </c>
      <c r="U60">
        <f t="shared" si="3"/>
        <v>143.99666666666664</v>
      </c>
      <c r="V60">
        <f t="shared" si="4"/>
        <v>9172.414227336636</v>
      </c>
      <c r="W60">
        <f t="shared" si="14"/>
        <v>143.99666666666664</v>
      </c>
      <c r="X60">
        <f t="shared" si="5"/>
        <v>9172.414227336636</v>
      </c>
      <c r="AA60">
        <f t="shared" si="6"/>
        <v>95</v>
      </c>
      <c r="AB60">
        <f>VLOOKUP(AA60,Assumptions!$A$7:$D$112,4)</f>
        <v>0.19337399999999999</v>
      </c>
      <c r="AC60">
        <f t="shared" si="7"/>
        <v>0.19337399999999999</v>
      </c>
      <c r="AD60">
        <f t="shared" si="8"/>
        <v>0.13813873657964626</v>
      </c>
      <c r="AE60">
        <f t="shared" si="9"/>
        <v>12</v>
      </c>
      <c r="AF60">
        <f t="shared" si="10"/>
        <v>0.19337399999999999</v>
      </c>
      <c r="AG60">
        <f t="shared" si="15"/>
        <v>0.13478657534445795</v>
      </c>
      <c r="AH60">
        <f t="shared" si="11"/>
        <v>12</v>
      </c>
      <c r="AJ60">
        <f t="shared" si="16"/>
        <v>0.12636935915539591</v>
      </c>
      <c r="AK60">
        <f t="shared" si="17"/>
        <v>7.4797829521352721E-2</v>
      </c>
      <c r="AM60">
        <f t="shared" si="12"/>
        <v>0</v>
      </c>
    </row>
    <row r="61" spans="19:39" x14ac:dyDescent="0.3">
      <c r="S61" s="5">
        <f t="shared" si="13"/>
        <v>44228</v>
      </c>
      <c r="T61">
        <f>VLOOKUP(S61,Assumptions!$J$5:$K$10,2)</f>
        <v>143.99666666666664</v>
      </c>
      <c r="U61">
        <f t="shared" si="3"/>
        <v>143.99666666666664</v>
      </c>
      <c r="V61">
        <f t="shared" si="4"/>
        <v>9361.4081141590286</v>
      </c>
      <c r="W61">
        <f t="shared" si="14"/>
        <v>143.99666666666664</v>
      </c>
      <c r="X61">
        <f t="shared" si="5"/>
        <v>9361.4081141590286</v>
      </c>
      <c r="AA61">
        <f t="shared" si="6"/>
        <v>96</v>
      </c>
      <c r="AB61">
        <f>VLOOKUP(AA61,Assumptions!$A$7:$D$112,4)</f>
        <v>0.21021800000000002</v>
      </c>
      <c r="AC61">
        <f t="shared" si="7"/>
        <v>0.21021800000000002</v>
      </c>
      <c r="AD61">
        <f t="shared" si="8"/>
        <v>0.10909948765334618</v>
      </c>
      <c r="AE61">
        <f t="shared" si="9"/>
        <v>12</v>
      </c>
      <c r="AF61">
        <f t="shared" si="10"/>
        <v>0.21021800000000002</v>
      </c>
      <c r="AG61">
        <f t="shared" si="15"/>
        <v>0.10645201104869668</v>
      </c>
      <c r="AH61">
        <f t="shared" si="11"/>
        <v>12</v>
      </c>
      <c r="AJ61">
        <f t="shared" si="16"/>
        <v>0.11921637656169425</v>
      </c>
      <c r="AK61">
        <f t="shared" si="17"/>
        <v>7.0563990114483693E-2</v>
      </c>
      <c r="AM61">
        <f t="shared" si="12"/>
        <v>0</v>
      </c>
    </row>
    <row r="62" spans="19:39" x14ac:dyDescent="0.3">
      <c r="S62" s="5">
        <f t="shared" si="13"/>
        <v>44256</v>
      </c>
      <c r="T62">
        <f>VLOOKUP(S62,Assumptions!$J$5:$K$10,2)</f>
        <v>143.99666666666664</v>
      </c>
      <c r="U62">
        <f t="shared" si="3"/>
        <v>143.99666666666664</v>
      </c>
      <c r="V62">
        <f t="shared" si="4"/>
        <v>9551.3219382820698</v>
      </c>
      <c r="W62">
        <f t="shared" si="14"/>
        <v>143.99666666666664</v>
      </c>
      <c r="X62">
        <f t="shared" si="5"/>
        <v>9551.3219382820698</v>
      </c>
      <c r="AA62">
        <f t="shared" si="6"/>
        <v>97</v>
      </c>
      <c r="AB62">
        <f>VLOOKUP(AA62,Assumptions!$A$7:$D$112,4)</f>
        <v>0.22779749999999999</v>
      </c>
      <c r="AC62">
        <f t="shared" si="7"/>
        <v>0.22779749999999999</v>
      </c>
      <c r="AD62">
        <f t="shared" si="8"/>
        <v>8.4246897114633054E-2</v>
      </c>
      <c r="AE62">
        <f t="shared" si="9"/>
        <v>12</v>
      </c>
      <c r="AF62">
        <f t="shared" si="10"/>
        <v>0.22779749999999999</v>
      </c>
      <c r="AG62">
        <f t="shared" si="15"/>
        <v>8.22025090618312E-2</v>
      </c>
      <c r="AH62">
        <f t="shared" si="11"/>
        <v>12</v>
      </c>
      <c r="AJ62">
        <f t="shared" si="16"/>
        <v>0.11246827977518324</v>
      </c>
      <c r="AK62">
        <f t="shared" si="17"/>
        <v>6.6569801994795938E-2</v>
      </c>
      <c r="AM62">
        <f t="shared" si="12"/>
        <v>0</v>
      </c>
    </row>
    <row r="63" spans="19:39" x14ac:dyDescent="0.3">
      <c r="S63" s="5">
        <f t="shared" si="13"/>
        <v>44287</v>
      </c>
      <c r="T63">
        <f>VLOOKUP(S63,Assumptions!$J$5:$K$10,2)</f>
        <v>143.99666666666664</v>
      </c>
      <c r="U63">
        <f t="shared" si="3"/>
        <v>143.99666666666664</v>
      </c>
      <c r="V63">
        <f t="shared" si="4"/>
        <v>9742.1601775470881</v>
      </c>
      <c r="W63">
        <f t="shared" si="14"/>
        <v>143.99666666666664</v>
      </c>
      <c r="X63">
        <f t="shared" si="5"/>
        <v>9742.1601775470881</v>
      </c>
      <c r="AA63">
        <f t="shared" si="6"/>
        <v>98</v>
      </c>
      <c r="AB63">
        <f>VLOOKUP(AA63,Assumptions!$A$7:$D$112,4)</f>
        <v>0.24620149999999999</v>
      </c>
      <c r="AC63">
        <f t="shared" si="7"/>
        <v>0.24620149999999999</v>
      </c>
      <c r="AD63">
        <f t="shared" si="8"/>
        <v>6.3505184674664733E-2</v>
      </c>
      <c r="AE63">
        <f t="shared" si="9"/>
        <v>12</v>
      </c>
      <c r="AF63">
        <f t="shared" si="10"/>
        <v>0.24620149999999999</v>
      </c>
      <c r="AG63">
        <f t="shared" si="15"/>
        <v>6.1964128027044769E-2</v>
      </c>
      <c r="AH63">
        <f t="shared" si="11"/>
        <v>12</v>
      </c>
      <c r="AJ63">
        <f t="shared" si="16"/>
        <v>0.10610215073130494</v>
      </c>
      <c r="AK63">
        <f t="shared" si="17"/>
        <v>6.2801699995090499E-2</v>
      </c>
      <c r="AM63">
        <f t="shared" si="12"/>
        <v>0</v>
      </c>
    </row>
    <row r="64" spans="19:39" x14ac:dyDescent="0.3">
      <c r="S64" s="5">
        <f t="shared" si="13"/>
        <v>44317</v>
      </c>
      <c r="T64">
        <f>VLOOKUP(S64,Assumptions!$J$5:$K$10,2)</f>
        <v>143.99666666666664</v>
      </c>
      <c r="U64">
        <f t="shared" si="3"/>
        <v>143.99666666666664</v>
      </c>
      <c r="V64">
        <f t="shared" si="4"/>
        <v>9933.9273315915307</v>
      </c>
      <c r="W64">
        <f t="shared" si="14"/>
        <v>143.99666666666664</v>
      </c>
      <c r="X64">
        <f t="shared" si="5"/>
        <v>9933.9273315915307</v>
      </c>
      <c r="AA64">
        <f t="shared" si="6"/>
        <v>99</v>
      </c>
      <c r="AB64">
        <f>VLOOKUP(AA64,Assumptions!$A$7:$D$112,4)</f>
        <v>0.26534349999999995</v>
      </c>
      <c r="AC64">
        <f t="shared" si="7"/>
        <v>0.26534349999999995</v>
      </c>
      <c r="AD64">
        <f t="shared" si="8"/>
        <v>4.6654496704942837E-2</v>
      </c>
      <c r="AE64">
        <f t="shared" si="9"/>
        <v>12</v>
      </c>
      <c r="AF64">
        <f t="shared" si="10"/>
        <v>0.26534349999999995</v>
      </c>
      <c r="AG64">
        <f t="shared" si="15"/>
        <v>4.5522349421900615E-2</v>
      </c>
      <c r="AH64">
        <f t="shared" si="11"/>
        <v>12</v>
      </c>
      <c r="AJ64">
        <f t="shared" si="16"/>
        <v>0.10009636861443862</v>
      </c>
      <c r="AK64">
        <f t="shared" si="17"/>
        <v>5.9246886787821224E-2</v>
      </c>
      <c r="AM64">
        <f t="shared" si="12"/>
        <v>0</v>
      </c>
    </row>
    <row r="65" spans="19:39" x14ac:dyDescent="0.3">
      <c r="S65" s="5">
        <f t="shared" si="13"/>
        <v>44348</v>
      </c>
      <c r="T65">
        <f>VLOOKUP(S65,Assumptions!$J$5:$K$10,2)</f>
        <v>143.99666666666664</v>
      </c>
      <c r="U65">
        <f t="shared" si="3"/>
        <v>143.99666666666664</v>
      </c>
      <c r="V65">
        <f t="shared" si="4"/>
        <v>10126.627921955056</v>
      </c>
      <c r="W65">
        <f t="shared" si="14"/>
        <v>143.99666666666664</v>
      </c>
      <c r="X65">
        <f t="shared" si="5"/>
        <v>10126.627921955056</v>
      </c>
      <c r="AA65">
        <f t="shared" si="6"/>
        <v>100</v>
      </c>
      <c r="AB65">
        <f>VLOOKUP(AA65,Assumptions!$A$7:$D$112,4)</f>
        <v>0.28520449999999997</v>
      </c>
      <c r="AC65">
        <f t="shared" si="7"/>
        <v>0.28520449999999997</v>
      </c>
      <c r="AD65">
        <f t="shared" si="8"/>
        <v>3.3348424299457967E-2</v>
      </c>
      <c r="AE65">
        <f t="shared" si="9"/>
        <v>12</v>
      </c>
      <c r="AF65">
        <f t="shared" si="10"/>
        <v>0.28520449999999997</v>
      </c>
      <c r="AG65">
        <f t="shared" si="15"/>
        <v>3.2539170516202164E-2</v>
      </c>
      <c r="AH65">
        <f t="shared" si="11"/>
        <v>12</v>
      </c>
      <c r="AJ65">
        <f t="shared" si="16"/>
        <v>9.443053642871567E-2</v>
      </c>
      <c r="AK65">
        <f t="shared" si="17"/>
        <v>5.5893289422472847E-2</v>
      </c>
      <c r="AM65">
        <f t="shared" si="12"/>
        <v>0</v>
      </c>
    </row>
    <row r="66" spans="19:39" x14ac:dyDescent="0.3">
      <c r="S66" s="5">
        <f t="shared" si="13"/>
        <v>44378</v>
      </c>
      <c r="T66">
        <f>VLOOKUP(S66,Assumptions!$J$5:$K$10,2)</f>
        <v>148.32999999999998</v>
      </c>
      <c r="U66">
        <f t="shared" si="3"/>
        <v>148.32999999999998</v>
      </c>
      <c r="V66">
        <f t="shared" si="4"/>
        <v>10324.610359076443</v>
      </c>
      <c r="W66">
        <f t="shared" si="14"/>
        <v>148.32999999999998</v>
      </c>
      <c r="X66">
        <f t="shared" si="5"/>
        <v>10324.610359076443</v>
      </c>
      <c r="AA66">
        <f t="shared" si="6"/>
        <v>101</v>
      </c>
      <c r="AB66">
        <f>VLOOKUP(AA66,Assumptions!$A$7:$D$112,4)</f>
        <v>0.30549300000000001</v>
      </c>
      <c r="AC66">
        <f t="shared" si="7"/>
        <v>0.30549300000000001</v>
      </c>
      <c r="AD66">
        <f t="shared" si="8"/>
        <v>2.3160714114943654E-2</v>
      </c>
      <c r="AE66">
        <f t="shared" si="9"/>
        <v>12</v>
      </c>
      <c r="AF66">
        <f t="shared" si="10"/>
        <v>0.30549300000000001</v>
      </c>
      <c r="AG66">
        <f t="shared" si="15"/>
        <v>2.2598681697696014E-2</v>
      </c>
      <c r="AH66">
        <f t="shared" si="11"/>
        <v>12</v>
      </c>
      <c r="AJ66">
        <f t="shared" si="16"/>
        <v>8.9085411725203456E-2</v>
      </c>
      <c r="AK66">
        <f t="shared" si="17"/>
        <v>5.2729518323087587E-2</v>
      </c>
      <c r="AM66">
        <f t="shared" si="12"/>
        <v>0</v>
      </c>
    </row>
    <row r="67" spans="19:39" x14ac:dyDescent="0.3">
      <c r="S67" s="5">
        <f t="shared" si="13"/>
        <v>44409</v>
      </c>
      <c r="T67">
        <f>VLOOKUP(S67,Assumptions!$J$5:$K$10,2)</f>
        <v>148.32999999999998</v>
      </c>
      <c r="U67">
        <f t="shared" si="3"/>
        <v>148.32999999999998</v>
      </c>
      <c r="V67">
        <f t="shared" si="4"/>
        <v>10523.556485721569</v>
      </c>
      <c r="W67">
        <f t="shared" si="14"/>
        <v>148.32999999999998</v>
      </c>
      <c r="X67">
        <f t="shared" si="5"/>
        <v>10523.556485721569</v>
      </c>
      <c r="AA67">
        <f t="shared" si="6"/>
        <v>102</v>
      </c>
      <c r="AB67">
        <f>VLOOKUP(AA67,Assumptions!$A$7:$D$112,4)</f>
        <v>0.3258895</v>
      </c>
      <c r="AC67">
        <f t="shared" si="7"/>
        <v>0.3258895</v>
      </c>
      <c r="AD67">
        <f t="shared" si="8"/>
        <v>1.5612880572381726E-2</v>
      </c>
      <c r="AE67">
        <f t="shared" si="9"/>
        <v>12</v>
      </c>
      <c r="AF67">
        <f t="shared" si="10"/>
        <v>0.3258895</v>
      </c>
      <c r="AG67">
        <f t="shared" si="15"/>
        <v>1.5234008618574711E-2</v>
      </c>
      <c r="AH67">
        <f t="shared" si="11"/>
        <v>12</v>
      </c>
      <c r="AJ67">
        <f t="shared" si="16"/>
        <v>8.404284125019193E-2</v>
      </c>
      <c r="AK67">
        <f t="shared" si="17"/>
        <v>4.97448286066864E-2</v>
      </c>
      <c r="AM67">
        <f t="shared" si="12"/>
        <v>0</v>
      </c>
    </row>
    <row r="68" spans="19:39" x14ac:dyDescent="0.3">
      <c r="S68" s="5">
        <f t="shared" si="13"/>
        <v>44440</v>
      </c>
      <c r="T68">
        <f>VLOOKUP(S68,Assumptions!$J$5:$K$10,2)</f>
        <v>148.32999999999998</v>
      </c>
      <c r="U68">
        <f t="shared" si="3"/>
        <v>148.32999999999998</v>
      </c>
      <c r="V68">
        <f t="shared" si="4"/>
        <v>10723.470992697918</v>
      </c>
      <c r="W68">
        <f t="shared" si="14"/>
        <v>148.32999999999998</v>
      </c>
      <c r="X68">
        <f t="shared" si="5"/>
        <v>10723.470992697918</v>
      </c>
      <c r="AA68">
        <f t="shared" si="6"/>
        <v>103</v>
      </c>
      <c r="AB68">
        <f>VLOOKUP(AA68,Assumptions!$A$7:$D$112,4)</f>
        <v>0.34622449999999999</v>
      </c>
      <c r="AC68">
        <f t="shared" si="7"/>
        <v>0.34622449999999999</v>
      </c>
      <c r="AD68">
        <f t="shared" si="8"/>
        <v>1.020731880264915E-2</v>
      </c>
      <c r="AE68">
        <f t="shared" si="9"/>
        <v>12</v>
      </c>
      <c r="AF68">
        <f t="shared" si="10"/>
        <v>0.34622449999999999</v>
      </c>
      <c r="AG68">
        <f t="shared" si="15"/>
        <v>9.9596216016129922E-3</v>
      </c>
      <c r="AH68">
        <f t="shared" si="11"/>
        <v>12</v>
      </c>
      <c r="AJ68">
        <f t="shared" si="16"/>
        <v>7.928569929263389E-2</v>
      </c>
      <c r="AK68">
        <f t="shared" si="17"/>
        <v>4.6929083591213581E-2</v>
      </c>
      <c r="AM68">
        <f t="shared" si="12"/>
        <v>0</v>
      </c>
    </row>
    <row r="69" spans="19:39" x14ac:dyDescent="0.3">
      <c r="S69" s="5">
        <f t="shared" si="13"/>
        <v>44470</v>
      </c>
      <c r="T69">
        <f>VLOOKUP(S69,Assumptions!$J$5:$K$10,2)</f>
        <v>148.32999999999998</v>
      </c>
      <c r="U69">
        <f t="shared" ref="U69:U132" si="18">IF($P$7&gt;S69,T69,0)*IF(U70=0,IF(DAY($P$7)&lt;16,0.5,1),1)</f>
        <v>148.32999999999998</v>
      </c>
      <c r="V69">
        <f t="shared" si="4"/>
        <v>10924.35859364572</v>
      </c>
      <c r="W69">
        <f t="shared" si="14"/>
        <v>148.32999999999998</v>
      </c>
      <c r="X69">
        <f t="shared" si="5"/>
        <v>10924.35859364572</v>
      </c>
      <c r="AA69">
        <f t="shared" si="6"/>
        <v>104</v>
      </c>
      <c r="AB69">
        <f>VLOOKUP(AA69,Assumptions!$A$7:$D$112,4)</f>
        <v>0.3663575</v>
      </c>
      <c r="AC69">
        <f t="shared" si="7"/>
        <v>0.3663575</v>
      </c>
      <c r="AD69">
        <f t="shared" si="8"/>
        <v>6.4677910044076145E-3</v>
      </c>
      <c r="AE69">
        <f t="shared" si="9"/>
        <v>12</v>
      </c>
      <c r="AF69">
        <f t="shared" si="10"/>
        <v>0.3663575</v>
      </c>
      <c r="AG69">
        <f t="shared" ref="AG69" si="19">IF(AF69=1,1,AG68*(1-AF69))*IF($AA69&gt;=120,0,1)</f>
        <v>6.3108395307000607E-3</v>
      </c>
      <c r="AH69">
        <f t="shared" si="11"/>
        <v>12</v>
      </c>
      <c r="AJ69">
        <f t="shared" ref="AJ69:AJ100" si="20">IF($AA69&lt;$AA$5+20,0,IF($AA69=$AA$5+20,(1+$P$20)^-0.5,AJ68/(1+$P$20)))</f>
        <v>7.4797829521352721E-2</v>
      </c>
      <c r="AK69">
        <f t="shared" ref="AK69:AK100" si="21">IF($AA69&lt;$AA$5+INT(($P$7-$P$5)/365.25),0,IF($AA69=$AA$5+INT(($P$7-$P$5)/365.25),(1+$P$20)^-0.5,AK68/(1+$P$20)))</f>
        <v>4.4272720369069415E-2</v>
      </c>
      <c r="AM69">
        <f t="shared" si="12"/>
        <v>0</v>
      </c>
    </row>
    <row r="70" spans="19:39" x14ac:dyDescent="0.3">
      <c r="S70" s="5">
        <f t="shared" si="13"/>
        <v>44501</v>
      </c>
      <c r="T70">
        <f>VLOOKUP(S70,Assumptions!$J$5:$K$10,2)</f>
        <v>148.32999999999998</v>
      </c>
      <c r="U70">
        <f t="shared" si="18"/>
        <v>148.32999999999998</v>
      </c>
      <c r="V70">
        <f t="shared" ref="V70:V133" si="22">+U70*(1+$P$20)^(1/24)+V69*(1+$P$20)^(1/12)</f>
        <v>11126.224025149088</v>
      </c>
      <c r="W70">
        <f t="shared" si="14"/>
        <v>148.32999999999998</v>
      </c>
      <c r="X70">
        <f t="shared" ref="X70:X133" si="23">+W70*(1+$P$20)^(1/24)+X69*(1+$P$20)^(1/12)</f>
        <v>11126.224025149088</v>
      </c>
      <c r="AA70">
        <f t="shared" ref="AA70:AA110" si="24">+AA69+1</f>
        <v>105</v>
      </c>
      <c r="AB70">
        <f>VLOOKUP(AA70,Assumptions!$A$7:$D$112,4)</f>
        <v>0.38607449999999999</v>
      </c>
      <c r="AC70">
        <f t="shared" ref="AC70:AC110" si="25">IF(AA70&lt;AA$5+20,1,AB70)</f>
        <v>0.38607449999999999</v>
      </c>
      <c r="AD70">
        <f t="shared" ref="AD70:AD110" si="26">IF(AC70=1,1,AD69*(1-AC70))*IF(AA70&gt;=120,0,1)</f>
        <v>3.9707418262764473E-3</v>
      </c>
      <c r="AE70">
        <f t="shared" ref="AE70:AE110" si="27">IF($AA70&lt;$AA$5+20,0,12)</f>
        <v>12</v>
      </c>
      <c r="AF70">
        <f t="shared" ref="AF70:AF110" si="28">IF($AA70&lt;$AA$5+INT(($P$7-$P$5)/365.25),1,$AB70)</f>
        <v>0.38607449999999999</v>
      </c>
      <c r="AG70">
        <f t="shared" ref="AG70:AG109" si="29">IF(AF70=1,1,AG69*(1-AF70))*IF($AA70&gt;=120,0,1)</f>
        <v>3.8743853143048002E-3</v>
      </c>
      <c r="AH70">
        <f t="shared" ref="AH70:AH110" si="30">IF($AA70&lt;$AA$5+INT(($P$7-$P$5)/365.25),0,12)</f>
        <v>12</v>
      </c>
      <c r="AJ70">
        <f t="shared" si="20"/>
        <v>7.0563990114483693E-2</v>
      </c>
      <c r="AK70">
        <f t="shared" si="21"/>
        <v>4.1766717329310768E-2</v>
      </c>
      <c r="AM70">
        <f t="shared" ref="AM70:AM110" si="31">IF(AE70&lt;12,AH70,0)</f>
        <v>0</v>
      </c>
    </row>
    <row r="71" spans="19:39" x14ac:dyDescent="0.3">
      <c r="S71" s="5">
        <f t="shared" ref="S71:S134" si="32">IF(MONTH(S70)=12,DATE(YEAR(S70)+1,1,1),DATE(YEAR(S70),MONTH(S70)+1,1))</f>
        <v>44531</v>
      </c>
      <c r="T71">
        <f>VLOOKUP(S71,Assumptions!$J$5:$K$10,2)</f>
        <v>148.32999999999998</v>
      </c>
      <c r="U71">
        <f t="shared" si="18"/>
        <v>148.32999999999998</v>
      </c>
      <c r="V71">
        <f t="shared" si="22"/>
        <v>11329.072046847692</v>
      </c>
      <c r="W71">
        <f t="shared" ref="W71:W134" si="33">IF($P$18&gt;$S71,$T71,0)*IF(W72=0,IF(DAY($P$18)&lt;16,0.5,1),1)</f>
        <v>148.32999999999998</v>
      </c>
      <c r="X71">
        <f t="shared" si="23"/>
        <v>11329.072046847692</v>
      </c>
      <c r="AA71">
        <f t="shared" si="24"/>
        <v>106</v>
      </c>
      <c r="AB71">
        <f>VLOOKUP(AA71,Assumptions!$A$7:$D$112,4)</f>
        <v>0.40530900000000003</v>
      </c>
      <c r="AC71">
        <f t="shared" si="25"/>
        <v>0.40530900000000003</v>
      </c>
      <c r="AD71">
        <f t="shared" si="26"/>
        <v>2.3613644274101666E-3</v>
      </c>
      <c r="AE71">
        <f t="shared" si="27"/>
        <v>12</v>
      </c>
      <c r="AF71">
        <f t="shared" si="28"/>
        <v>0.40530900000000003</v>
      </c>
      <c r="AG71">
        <f t="shared" si="29"/>
        <v>2.304062076949236E-3</v>
      </c>
      <c r="AH71">
        <f t="shared" si="30"/>
        <v>12</v>
      </c>
      <c r="AJ71">
        <f t="shared" si="20"/>
        <v>6.6569801994795938E-2</v>
      </c>
      <c r="AK71">
        <f t="shared" si="21"/>
        <v>3.9402563518217706E-2</v>
      </c>
      <c r="AM71">
        <f t="shared" si="31"/>
        <v>0</v>
      </c>
    </row>
    <row r="72" spans="19:39" x14ac:dyDescent="0.3">
      <c r="S72" s="5">
        <f t="shared" si="32"/>
        <v>44562</v>
      </c>
      <c r="T72">
        <f>VLOOKUP(S72,Assumptions!$J$5:$K$10,2)</f>
        <v>148.32999999999998</v>
      </c>
      <c r="U72">
        <f t="shared" si="18"/>
        <v>148.32999999999998</v>
      </c>
      <c r="V72">
        <f t="shared" si="22"/>
        <v>11532.907441548994</v>
      </c>
      <c r="W72">
        <f t="shared" si="33"/>
        <v>148.32999999999998</v>
      </c>
      <c r="X72">
        <f t="shared" si="23"/>
        <v>11532.907441548994</v>
      </c>
      <c r="AA72">
        <f t="shared" si="24"/>
        <v>107</v>
      </c>
      <c r="AB72">
        <f>VLOOKUP(AA72,Assumptions!$A$7:$D$112,4)</f>
        <v>0.42387949999999996</v>
      </c>
      <c r="AC72">
        <f t="shared" si="25"/>
        <v>0.42387949999999996</v>
      </c>
      <c r="AD72">
        <f t="shared" si="26"/>
        <v>1.3604304546017589E-3</v>
      </c>
      <c r="AE72">
        <f t="shared" si="27"/>
        <v>12</v>
      </c>
      <c r="AF72">
        <f t="shared" si="28"/>
        <v>0.42387949999999996</v>
      </c>
      <c r="AG72">
        <f t="shared" si="29"/>
        <v>1.3274173958030325E-3</v>
      </c>
      <c r="AH72">
        <f t="shared" si="30"/>
        <v>12</v>
      </c>
      <c r="AJ72">
        <f t="shared" si="20"/>
        <v>6.2801699995090499E-2</v>
      </c>
      <c r="AK72">
        <f t="shared" si="21"/>
        <v>3.7172229734167644E-2</v>
      </c>
      <c r="AM72">
        <f t="shared" si="31"/>
        <v>0</v>
      </c>
    </row>
    <row r="73" spans="19:39" x14ac:dyDescent="0.3">
      <c r="S73" s="5">
        <f t="shared" si="32"/>
        <v>44593</v>
      </c>
      <c r="T73">
        <f>VLOOKUP(S73,Assumptions!$J$5:$K$10,2)</f>
        <v>148.32999999999998</v>
      </c>
      <c r="U73">
        <f t="shared" si="18"/>
        <v>148.32999999999998</v>
      </c>
      <c r="V73">
        <f t="shared" si="22"/>
        <v>11737.735015341012</v>
      </c>
      <c r="W73">
        <f t="shared" si="33"/>
        <v>148.32999999999998</v>
      </c>
      <c r="X73">
        <f t="shared" si="23"/>
        <v>11737.735015341012</v>
      </c>
      <c r="AA73">
        <f t="shared" si="24"/>
        <v>108</v>
      </c>
      <c r="AB73">
        <f>VLOOKUP(AA73,Assumptions!$A$7:$D$112,4)</f>
        <v>0.44169999999999998</v>
      </c>
      <c r="AC73">
        <f t="shared" si="25"/>
        <v>0.44169999999999998</v>
      </c>
      <c r="AD73">
        <f t="shared" si="26"/>
        <v>7.5952832280416207E-4</v>
      </c>
      <c r="AE73">
        <f t="shared" si="27"/>
        <v>12</v>
      </c>
      <c r="AF73">
        <f t="shared" si="28"/>
        <v>0.44169999999999998</v>
      </c>
      <c r="AG73">
        <f t="shared" si="29"/>
        <v>7.4109713207683311E-4</v>
      </c>
      <c r="AH73">
        <f t="shared" si="30"/>
        <v>12</v>
      </c>
      <c r="AJ73">
        <f t="shared" si="20"/>
        <v>5.9246886787821224E-2</v>
      </c>
      <c r="AK73">
        <f t="shared" si="21"/>
        <v>3.5068141258648718E-2</v>
      </c>
      <c r="AM73">
        <f t="shared" si="31"/>
        <v>0</v>
      </c>
    </row>
    <row r="74" spans="19:39" x14ac:dyDescent="0.3">
      <c r="S74" s="5">
        <f t="shared" si="32"/>
        <v>44621</v>
      </c>
      <c r="T74">
        <f>VLOOKUP(S74,Assumptions!$J$5:$K$10,2)</f>
        <v>148.32999999999998</v>
      </c>
      <c r="U74">
        <f t="shared" si="18"/>
        <v>148.32999999999998</v>
      </c>
      <c r="V74">
        <f t="shared" si="22"/>
        <v>11943.559597705638</v>
      </c>
      <c r="W74">
        <f t="shared" si="33"/>
        <v>148.32999999999998</v>
      </c>
      <c r="X74">
        <f t="shared" si="23"/>
        <v>11943.559597705638</v>
      </c>
      <c r="AA74">
        <f t="shared" si="24"/>
        <v>109</v>
      </c>
      <c r="AB74">
        <f>VLOOKUP(AA74,Assumptions!$A$7:$D$112,4)</f>
        <v>0.45863999999999999</v>
      </c>
      <c r="AC74">
        <f t="shared" si="25"/>
        <v>0.45863999999999999</v>
      </c>
      <c r="AD74">
        <f t="shared" si="26"/>
        <v>4.1117825283326122E-4</v>
      </c>
      <c r="AE74">
        <f t="shared" si="27"/>
        <v>12</v>
      </c>
      <c r="AF74">
        <f t="shared" si="28"/>
        <v>0.45863999999999999</v>
      </c>
      <c r="AG74">
        <f t="shared" si="29"/>
        <v>4.012003434211144E-4</v>
      </c>
      <c r="AH74">
        <f t="shared" si="30"/>
        <v>12</v>
      </c>
      <c r="AJ74">
        <f t="shared" si="20"/>
        <v>5.5893289422472847E-2</v>
      </c>
      <c r="AK74">
        <f t="shared" si="21"/>
        <v>3.3083152130800673E-2</v>
      </c>
      <c r="AM74">
        <f t="shared" si="31"/>
        <v>0</v>
      </c>
    </row>
    <row r="75" spans="19:39" x14ac:dyDescent="0.3">
      <c r="S75" s="5">
        <f t="shared" si="32"/>
        <v>44652</v>
      </c>
      <c r="T75">
        <f>VLOOKUP(S75,Assumptions!$J$5:$K$10,2)</f>
        <v>148.32999999999998</v>
      </c>
      <c r="U75">
        <f t="shared" si="18"/>
        <v>148.32999999999998</v>
      </c>
      <c r="V75">
        <f t="shared" si="22"/>
        <v>12150.386041632515</v>
      </c>
      <c r="W75">
        <f t="shared" si="33"/>
        <v>148.32999999999998</v>
      </c>
      <c r="X75">
        <f t="shared" si="23"/>
        <v>12150.386041632515</v>
      </c>
      <c r="AA75">
        <f t="shared" si="24"/>
        <v>110</v>
      </c>
      <c r="AB75">
        <f>VLOOKUP(AA75,Assumptions!$A$7:$D$112,4)</f>
        <v>0.474773</v>
      </c>
      <c r="AC75">
        <f t="shared" si="25"/>
        <v>0.474773</v>
      </c>
      <c r="AD75">
        <f t="shared" si="26"/>
        <v>2.1596192020085529E-4</v>
      </c>
      <c r="AE75">
        <f t="shared" si="27"/>
        <v>12</v>
      </c>
      <c r="AF75">
        <f t="shared" si="28"/>
        <v>0.474773</v>
      </c>
      <c r="AG75">
        <f t="shared" si="29"/>
        <v>2.1072125277404167E-4</v>
      </c>
      <c r="AH75">
        <f t="shared" si="30"/>
        <v>12</v>
      </c>
      <c r="AJ75">
        <f t="shared" si="20"/>
        <v>5.2729518323087587E-2</v>
      </c>
      <c r="AK75">
        <f t="shared" si="21"/>
        <v>3.1210520878113841E-2</v>
      </c>
      <c r="AM75">
        <f t="shared" si="31"/>
        <v>0</v>
      </c>
    </row>
    <row r="76" spans="19:39" x14ac:dyDescent="0.3">
      <c r="S76" s="5">
        <f t="shared" si="32"/>
        <v>44682</v>
      </c>
      <c r="T76">
        <f>VLOOKUP(S76,Assumptions!$J$5:$K$10,2)</f>
        <v>148.32999999999998</v>
      </c>
      <c r="U76">
        <f t="shared" si="18"/>
        <v>148.32999999999998</v>
      </c>
      <c r="V76">
        <f t="shared" si="22"/>
        <v>12358.219223733457</v>
      </c>
      <c r="W76">
        <f t="shared" si="33"/>
        <v>148.32999999999998</v>
      </c>
      <c r="X76">
        <f t="shared" si="23"/>
        <v>12358.219223733457</v>
      </c>
      <c r="AA76">
        <f t="shared" si="24"/>
        <v>111</v>
      </c>
      <c r="AB76">
        <f>VLOOKUP(AA76,Assumptions!$A$7:$D$112,4)</f>
        <v>0.48605149999999997</v>
      </c>
      <c r="AC76">
        <f t="shared" si="25"/>
        <v>0.48605149999999997</v>
      </c>
      <c r="AD76">
        <f t="shared" si="26"/>
        <v>1.1099330494434929E-4</v>
      </c>
      <c r="AE76">
        <f t="shared" si="27"/>
        <v>12</v>
      </c>
      <c r="AF76">
        <f t="shared" si="28"/>
        <v>0.48605149999999997</v>
      </c>
      <c r="AG76">
        <f t="shared" si="29"/>
        <v>1.0829987178133956E-4</v>
      </c>
      <c r="AH76">
        <f t="shared" si="30"/>
        <v>12</v>
      </c>
      <c r="AJ76">
        <f t="shared" si="20"/>
        <v>4.97448286066864E-2</v>
      </c>
      <c r="AK76">
        <f t="shared" si="21"/>
        <v>2.9443887620862114E-2</v>
      </c>
      <c r="AM76">
        <f t="shared" si="31"/>
        <v>0</v>
      </c>
    </row>
    <row r="77" spans="19:39" x14ac:dyDescent="0.3">
      <c r="S77" s="5">
        <f t="shared" si="32"/>
        <v>44713</v>
      </c>
      <c r="T77">
        <f>VLOOKUP(S77,Assumptions!$J$5:$K$10,2)</f>
        <v>148.32999999999998</v>
      </c>
      <c r="U77">
        <f t="shared" si="18"/>
        <v>148.32999999999998</v>
      </c>
      <c r="V77">
        <f t="shared" si="22"/>
        <v>12567.06404435743</v>
      </c>
      <c r="W77">
        <f t="shared" si="33"/>
        <v>148.32999999999998</v>
      </c>
      <c r="X77">
        <f t="shared" si="23"/>
        <v>12567.06404435743</v>
      </c>
      <c r="AA77">
        <f t="shared" si="24"/>
        <v>112</v>
      </c>
      <c r="AB77">
        <f>VLOOKUP(AA77,Assumptions!$A$7:$D$112,4)</f>
        <v>0.49413849999999998</v>
      </c>
      <c r="AC77">
        <f t="shared" si="25"/>
        <v>0.49413849999999998</v>
      </c>
      <c r="AD77">
        <f t="shared" si="26"/>
        <v>5.6147239729105941E-5</v>
      </c>
      <c r="AE77">
        <f t="shared" si="27"/>
        <v>12</v>
      </c>
      <c r="AF77">
        <f t="shared" si="28"/>
        <v>0.49413849999999998</v>
      </c>
      <c r="AG77">
        <f t="shared" si="29"/>
        <v>5.4784735589116097E-5</v>
      </c>
      <c r="AH77">
        <f t="shared" si="30"/>
        <v>12</v>
      </c>
      <c r="AJ77">
        <f t="shared" si="20"/>
        <v>4.6929083591213581E-2</v>
      </c>
      <c r="AK77">
        <f t="shared" si="21"/>
        <v>2.7777252472511428E-2</v>
      </c>
      <c r="AM77">
        <f t="shared" si="31"/>
        <v>0</v>
      </c>
    </row>
    <row r="78" spans="19:39" x14ac:dyDescent="0.3">
      <c r="S78" s="5">
        <f t="shared" si="32"/>
        <v>44743</v>
      </c>
      <c r="T78">
        <f>VLOOKUP(S78,Assumptions!$J$5:$K$10,2)</f>
        <v>152.66333333333333</v>
      </c>
      <c r="U78">
        <f t="shared" si="18"/>
        <v>152.66333333333333</v>
      </c>
      <c r="V78">
        <f t="shared" si="22"/>
        <v>12781.269294596397</v>
      </c>
      <c r="W78">
        <f t="shared" si="33"/>
        <v>152.66333333333333</v>
      </c>
      <c r="X78">
        <f t="shared" si="23"/>
        <v>12781.269294596397</v>
      </c>
      <c r="AA78">
        <f t="shared" si="24"/>
        <v>113</v>
      </c>
      <c r="AB78">
        <f>VLOOKUP(AA78,Assumptions!$A$7:$D$112,4)</f>
        <v>0.49835200000000002</v>
      </c>
      <c r="AC78">
        <f t="shared" si="25"/>
        <v>0.49835200000000002</v>
      </c>
      <c r="AD78">
        <f t="shared" si="26"/>
        <v>2.8166150515626538E-5</v>
      </c>
      <c r="AE78">
        <f t="shared" si="27"/>
        <v>12</v>
      </c>
      <c r="AF78">
        <f t="shared" si="28"/>
        <v>0.49835200000000002</v>
      </c>
      <c r="AG78">
        <f t="shared" si="29"/>
        <v>2.748265303880891E-5</v>
      </c>
      <c r="AH78">
        <f t="shared" si="30"/>
        <v>12</v>
      </c>
      <c r="AJ78">
        <f t="shared" si="20"/>
        <v>4.4272720369069415E-2</v>
      </c>
      <c r="AK78">
        <f t="shared" si="21"/>
        <v>2.6204955162746631E-2</v>
      </c>
      <c r="AM78">
        <f t="shared" si="31"/>
        <v>0</v>
      </c>
    </row>
    <row r="79" spans="19:39" x14ac:dyDescent="0.3">
      <c r="S79" s="5">
        <f t="shared" si="32"/>
        <v>44774</v>
      </c>
      <c r="T79">
        <f>VLOOKUP(S79,Assumptions!$J$5:$K$10,2)</f>
        <v>152.66333333333333</v>
      </c>
      <c r="U79">
        <f t="shared" si="18"/>
        <v>152.66333333333333</v>
      </c>
      <c r="V79">
        <f t="shared" si="22"/>
        <v>12996.517199722264</v>
      </c>
      <c r="W79">
        <f t="shared" si="33"/>
        <v>152.66333333333333</v>
      </c>
      <c r="X79">
        <f t="shared" si="23"/>
        <v>12996.517199722264</v>
      </c>
      <c r="AA79">
        <f t="shared" si="24"/>
        <v>114</v>
      </c>
      <c r="AB79">
        <f>VLOOKUP(AA79,Assumptions!$A$7:$D$112,4)</f>
        <v>0.49917549999999999</v>
      </c>
      <c r="AC79">
        <f t="shared" si="25"/>
        <v>0.49917549999999999</v>
      </c>
      <c r="AD79">
        <f t="shared" si="26"/>
        <v>1.4106298248913403E-5</v>
      </c>
      <c r="AE79">
        <f t="shared" si="27"/>
        <v>12</v>
      </c>
      <c r="AF79">
        <f t="shared" si="28"/>
        <v>0.49917549999999999</v>
      </c>
      <c r="AG79">
        <f t="shared" si="29"/>
        <v>1.3763985966834953E-5</v>
      </c>
      <c r="AH79">
        <f t="shared" si="30"/>
        <v>12</v>
      </c>
      <c r="AJ79">
        <f t="shared" si="20"/>
        <v>4.1766717329310768E-2</v>
      </c>
      <c r="AK79">
        <f t="shared" si="21"/>
        <v>2.4721655813911916E-2</v>
      </c>
      <c r="AM79">
        <f t="shared" si="31"/>
        <v>0</v>
      </c>
    </row>
    <row r="80" spans="19:39" x14ac:dyDescent="0.3">
      <c r="S80" s="5">
        <f t="shared" si="32"/>
        <v>44805</v>
      </c>
      <c r="T80">
        <f>VLOOKUP(S80,Assumptions!$J$5:$K$10,2)</f>
        <v>152.66333333333333</v>
      </c>
      <c r="U80">
        <f t="shared" si="18"/>
        <v>152.66333333333333</v>
      </c>
      <c r="V80">
        <f t="shared" si="22"/>
        <v>13212.812834910415</v>
      </c>
      <c r="W80">
        <f t="shared" si="33"/>
        <v>152.66333333333333</v>
      </c>
      <c r="X80">
        <f t="shared" si="23"/>
        <v>13212.812834910415</v>
      </c>
      <c r="AA80">
        <f t="shared" si="24"/>
        <v>115</v>
      </c>
      <c r="AB80">
        <f>VLOOKUP(AA80,Assumptions!$A$7:$D$112,4)</f>
        <v>0.5</v>
      </c>
      <c r="AC80">
        <f t="shared" si="25"/>
        <v>0.5</v>
      </c>
      <c r="AD80">
        <f t="shared" si="26"/>
        <v>7.0531491244567017E-6</v>
      </c>
      <c r="AE80">
        <f t="shared" si="27"/>
        <v>12</v>
      </c>
      <c r="AF80">
        <f t="shared" si="28"/>
        <v>0.5</v>
      </c>
      <c r="AG80">
        <f t="shared" si="29"/>
        <v>6.8819929834174763E-6</v>
      </c>
      <c r="AH80">
        <f t="shared" si="30"/>
        <v>12</v>
      </c>
      <c r="AJ80">
        <f t="shared" si="20"/>
        <v>3.9402563518217706E-2</v>
      </c>
      <c r="AK80">
        <f t="shared" si="21"/>
        <v>2.3322316805577278E-2</v>
      </c>
      <c r="AM80">
        <f t="shared" si="31"/>
        <v>0</v>
      </c>
    </row>
    <row r="81" spans="19:39" x14ac:dyDescent="0.3">
      <c r="S81" s="5">
        <f t="shared" si="32"/>
        <v>44835</v>
      </c>
      <c r="T81">
        <f>VLOOKUP(S81,Assumptions!$J$5:$K$10,2)</f>
        <v>152.66333333333333</v>
      </c>
      <c r="U81">
        <f t="shared" si="18"/>
        <v>152.66333333333333</v>
      </c>
      <c r="V81">
        <f t="shared" si="22"/>
        <v>13430.161300039908</v>
      </c>
      <c r="W81">
        <f t="shared" si="33"/>
        <v>152.66333333333333</v>
      </c>
      <c r="X81">
        <f t="shared" si="23"/>
        <v>13430.161300039908</v>
      </c>
      <c r="AA81">
        <f t="shared" si="24"/>
        <v>116</v>
      </c>
      <c r="AB81">
        <f>VLOOKUP(AA81,Assumptions!$A$7:$D$112,4)</f>
        <v>0.5</v>
      </c>
      <c r="AC81">
        <f t="shared" si="25"/>
        <v>0.5</v>
      </c>
      <c r="AD81">
        <f t="shared" si="26"/>
        <v>3.5265745622283509E-6</v>
      </c>
      <c r="AE81">
        <f t="shared" si="27"/>
        <v>12</v>
      </c>
      <c r="AF81">
        <f t="shared" si="28"/>
        <v>0.5</v>
      </c>
      <c r="AG81">
        <f t="shared" si="29"/>
        <v>3.4409964917087381E-6</v>
      </c>
      <c r="AH81">
        <f t="shared" si="30"/>
        <v>12</v>
      </c>
      <c r="AJ81">
        <f t="shared" si="20"/>
        <v>3.7172229734167644E-2</v>
      </c>
      <c r="AK81">
        <f t="shared" si="21"/>
        <v>2.200218566563894E-2</v>
      </c>
      <c r="AM81">
        <f t="shared" si="31"/>
        <v>0</v>
      </c>
    </row>
    <row r="82" spans="19:39" x14ac:dyDescent="0.3">
      <c r="S82" s="5">
        <f t="shared" si="32"/>
        <v>44866</v>
      </c>
      <c r="T82">
        <f>VLOOKUP(S82,Assumptions!$J$5:$K$10,2)</f>
        <v>152.66333333333333</v>
      </c>
      <c r="U82">
        <f t="shared" si="18"/>
        <v>152.66333333333333</v>
      </c>
      <c r="V82">
        <f t="shared" si="22"/>
        <v>13648.567719813718</v>
      </c>
      <c r="W82">
        <f t="shared" si="33"/>
        <v>152.66333333333333</v>
      </c>
      <c r="X82">
        <f t="shared" si="23"/>
        <v>13648.567719813718</v>
      </c>
      <c r="AA82">
        <f t="shared" si="24"/>
        <v>117</v>
      </c>
      <c r="AB82">
        <f>VLOOKUP(AA82,Assumptions!$A$7:$D$112,4)</f>
        <v>0.5</v>
      </c>
      <c r="AC82">
        <f t="shared" si="25"/>
        <v>0.5</v>
      </c>
      <c r="AD82">
        <f t="shared" si="26"/>
        <v>1.7632872811141754E-6</v>
      </c>
      <c r="AE82">
        <f t="shared" si="27"/>
        <v>12</v>
      </c>
      <c r="AF82">
        <f t="shared" si="28"/>
        <v>0.5</v>
      </c>
      <c r="AG82">
        <f t="shared" si="29"/>
        <v>1.7204982458543691E-6</v>
      </c>
      <c r="AH82">
        <f t="shared" si="30"/>
        <v>12</v>
      </c>
      <c r="AJ82">
        <f t="shared" si="20"/>
        <v>3.5068141258648718E-2</v>
      </c>
      <c r="AK82">
        <f t="shared" si="21"/>
        <v>2.0756778929848056E-2</v>
      </c>
      <c r="AM82">
        <f t="shared" si="31"/>
        <v>0</v>
      </c>
    </row>
    <row r="83" spans="19:39" x14ac:dyDescent="0.3">
      <c r="S83" s="5">
        <f t="shared" si="32"/>
        <v>44896</v>
      </c>
      <c r="T83">
        <f>VLOOKUP(S83,Assumptions!$J$5:$K$10,2)</f>
        <v>152.66333333333333</v>
      </c>
      <c r="U83">
        <f t="shared" si="18"/>
        <v>152.66333333333333</v>
      </c>
      <c r="V83">
        <f t="shared" si="22"/>
        <v>13868.037243879573</v>
      </c>
      <c r="W83">
        <f t="shared" si="33"/>
        <v>152.66333333333333</v>
      </c>
      <c r="X83">
        <f t="shared" si="23"/>
        <v>13868.037243879573</v>
      </c>
      <c r="AA83">
        <f t="shared" si="24"/>
        <v>118</v>
      </c>
      <c r="AB83">
        <f>VLOOKUP(AA83,Assumptions!$A$7:$D$112,4)</f>
        <v>0.5</v>
      </c>
      <c r="AC83">
        <f t="shared" si="25"/>
        <v>0.5</v>
      </c>
      <c r="AD83">
        <f t="shared" si="26"/>
        <v>8.8164364055708771E-7</v>
      </c>
      <c r="AE83">
        <f t="shared" si="27"/>
        <v>12</v>
      </c>
      <c r="AF83">
        <f t="shared" si="28"/>
        <v>0.5</v>
      </c>
      <c r="AG83">
        <f t="shared" si="29"/>
        <v>8.6024912292718453E-7</v>
      </c>
      <c r="AH83">
        <f t="shared" si="30"/>
        <v>12</v>
      </c>
      <c r="AJ83">
        <f t="shared" si="20"/>
        <v>3.3083152130800673E-2</v>
      </c>
      <c r="AK83">
        <f t="shared" si="21"/>
        <v>1.9581866914950997E-2</v>
      </c>
      <c r="AM83">
        <f t="shared" si="31"/>
        <v>0</v>
      </c>
    </row>
    <row r="84" spans="19:39" x14ac:dyDescent="0.3">
      <c r="S84" s="5">
        <f t="shared" si="32"/>
        <v>44927</v>
      </c>
      <c r="T84">
        <f>VLOOKUP(S84,Assumptions!$J$5:$K$10,2)</f>
        <v>152.66333333333333</v>
      </c>
      <c r="U84">
        <f t="shared" si="18"/>
        <v>152.66333333333333</v>
      </c>
      <c r="V84">
        <f t="shared" si="22"/>
        <v>14088.57504695137</v>
      </c>
      <c r="W84">
        <f t="shared" si="33"/>
        <v>152.66333333333333</v>
      </c>
      <c r="X84">
        <f t="shared" si="23"/>
        <v>14088.57504695137</v>
      </c>
      <c r="AA84">
        <f t="shared" si="24"/>
        <v>119</v>
      </c>
      <c r="AB84">
        <f>VLOOKUP(AA84,Assumptions!$A$7:$D$112,4)</f>
        <v>0.5</v>
      </c>
      <c r="AC84">
        <f t="shared" si="25"/>
        <v>0.5</v>
      </c>
      <c r="AD84">
        <f t="shared" si="26"/>
        <v>4.4082182027854386E-7</v>
      </c>
      <c r="AE84">
        <f t="shared" si="27"/>
        <v>12</v>
      </c>
      <c r="AF84">
        <f t="shared" si="28"/>
        <v>0.5</v>
      </c>
      <c r="AG84">
        <f t="shared" si="29"/>
        <v>4.3012456146359227E-7</v>
      </c>
      <c r="AH84">
        <f t="shared" si="30"/>
        <v>12</v>
      </c>
      <c r="AJ84">
        <f t="shared" si="20"/>
        <v>3.1210520878113841E-2</v>
      </c>
      <c r="AK84">
        <f t="shared" si="21"/>
        <v>1.8473459353727354E-2</v>
      </c>
      <c r="AM84">
        <f t="shared" si="31"/>
        <v>0</v>
      </c>
    </row>
    <row r="85" spans="19:39" x14ac:dyDescent="0.3">
      <c r="S85" s="5">
        <f t="shared" si="32"/>
        <v>44958</v>
      </c>
      <c r="T85">
        <f>VLOOKUP(S85,Assumptions!$J$5:$K$10,2)</f>
        <v>152.66333333333333</v>
      </c>
      <c r="U85">
        <f t="shared" si="18"/>
        <v>152.66333333333333</v>
      </c>
      <c r="V85">
        <f t="shared" si="22"/>
        <v>14310.186328931188</v>
      </c>
      <c r="W85">
        <f t="shared" si="33"/>
        <v>152.66333333333333</v>
      </c>
      <c r="X85">
        <f t="shared" si="23"/>
        <v>14310.186328931188</v>
      </c>
      <c r="AA85">
        <f t="shared" si="24"/>
        <v>120</v>
      </c>
      <c r="AB85">
        <f>VLOOKUP(AA85,Assumptions!$A$7:$D$112,4)</f>
        <v>1</v>
      </c>
      <c r="AC85">
        <f t="shared" si="25"/>
        <v>1</v>
      </c>
      <c r="AD85">
        <f t="shared" si="26"/>
        <v>0</v>
      </c>
      <c r="AE85">
        <f t="shared" si="27"/>
        <v>12</v>
      </c>
      <c r="AF85">
        <f t="shared" si="28"/>
        <v>1</v>
      </c>
      <c r="AG85">
        <f t="shared" si="29"/>
        <v>0</v>
      </c>
      <c r="AH85">
        <f t="shared" si="30"/>
        <v>12</v>
      </c>
      <c r="AJ85">
        <f t="shared" si="20"/>
        <v>2.9443887620862114E-2</v>
      </c>
      <c r="AK85">
        <f t="shared" si="21"/>
        <v>1.7427791843139012E-2</v>
      </c>
      <c r="AM85">
        <f t="shared" si="31"/>
        <v>0</v>
      </c>
    </row>
    <row r="86" spans="19:39" x14ac:dyDescent="0.3">
      <c r="S86" s="5">
        <f t="shared" si="32"/>
        <v>44986</v>
      </c>
      <c r="T86">
        <f>VLOOKUP(S86,Assumptions!$J$5:$K$10,2)</f>
        <v>152.66333333333333</v>
      </c>
      <c r="U86">
        <f t="shared" si="18"/>
        <v>152.66333333333333</v>
      </c>
      <c r="V86">
        <f t="shared" si="22"/>
        <v>14532.876315031894</v>
      </c>
      <c r="W86">
        <f t="shared" si="33"/>
        <v>152.66333333333333</v>
      </c>
      <c r="X86">
        <f t="shared" si="23"/>
        <v>14532.876315031894</v>
      </c>
      <c r="AA86">
        <f t="shared" si="24"/>
        <v>121</v>
      </c>
      <c r="AB86">
        <f>VLOOKUP(AA86,Assumptions!$A$7:$D$112,4)</f>
        <v>1</v>
      </c>
      <c r="AC86">
        <f t="shared" si="25"/>
        <v>1</v>
      </c>
      <c r="AD86">
        <f t="shared" si="26"/>
        <v>0</v>
      </c>
      <c r="AE86">
        <f t="shared" si="27"/>
        <v>12</v>
      </c>
      <c r="AF86">
        <f t="shared" si="28"/>
        <v>1</v>
      </c>
      <c r="AG86">
        <f t="shared" si="29"/>
        <v>0</v>
      </c>
      <c r="AH86">
        <f t="shared" si="30"/>
        <v>12</v>
      </c>
      <c r="AJ86">
        <f t="shared" si="20"/>
        <v>2.7777252472511428E-2</v>
      </c>
      <c r="AK86">
        <f t="shared" si="21"/>
        <v>1.6441313059565105E-2</v>
      </c>
      <c r="AM86">
        <f t="shared" si="31"/>
        <v>0</v>
      </c>
    </row>
    <row r="87" spans="19:39" x14ac:dyDescent="0.3">
      <c r="S87" s="5">
        <f t="shared" si="32"/>
        <v>45017</v>
      </c>
      <c r="T87">
        <f>VLOOKUP(S87,Assumptions!$J$5:$K$10,2)</f>
        <v>152.66333333333333</v>
      </c>
      <c r="U87">
        <f t="shared" si="18"/>
        <v>152.66333333333333</v>
      </c>
      <c r="V87">
        <f t="shared" si="22"/>
        <v>14756.65025590034</v>
      </c>
      <c r="W87">
        <f t="shared" si="33"/>
        <v>152.66333333333333</v>
      </c>
      <c r="X87">
        <f t="shared" si="23"/>
        <v>14756.65025590034</v>
      </c>
      <c r="AA87">
        <f t="shared" si="24"/>
        <v>122</v>
      </c>
      <c r="AB87">
        <f>VLOOKUP(AA87,Assumptions!$A$7:$D$112,4)</f>
        <v>1</v>
      </c>
      <c r="AC87">
        <f t="shared" si="25"/>
        <v>1</v>
      </c>
      <c r="AD87">
        <f t="shared" si="26"/>
        <v>0</v>
      </c>
      <c r="AE87">
        <f t="shared" si="27"/>
        <v>12</v>
      </c>
      <c r="AF87">
        <f t="shared" si="28"/>
        <v>1</v>
      </c>
      <c r="AG87">
        <f t="shared" si="29"/>
        <v>0</v>
      </c>
      <c r="AH87">
        <f t="shared" si="30"/>
        <v>12</v>
      </c>
      <c r="AJ87">
        <f t="shared" si="20"/>
        <v>2.6204955162746631E-2</v>
      </c>
      <c r="AK87">
        <f t="shared" si="21"/>
        <v>1.5510672697702928E-2</v>
      </c>
      <c r="AM87">
        <f t="shared" si="31"/>
        <v>0</v>
      </c>
    </row>
    <row r="88" spans="19:39" x14ac:dyDescent="0.3">
      <c r="S88" s="5">
        <f t="shared" si="32"/>
        <v>45047</v>
      </c>
      <c r="T88">
        <f>VLOOKUP(S88,Assumptions!$J$5:$K$10,2)</f>
        <v>152.66333333333333</v>
      </c>
      <c r="U88">
        <f t="shared" si="18"/>
        <v>152.66333333333333</v>
      </c>
      <c r="V88">
        <f t="shared" si="22"/>
        <v>14981.513427741171</v>
      </c>
      <c r="W88">
        <f t="shared" si="33"/>
        <v>152.66333333333333</v>
      </c>
      <c r="X88">
        <f t="shared" si="23"/>
        <v>14981.513427741171</v>
      </c>
      <c r="AA88">
        <f t="shared" si="24"/>
        <v>123</v>
      </c>
      <c r="AB88">
        <f>VLOOKUP(AA88,Assumptions!$A$7:$D$112,4)</f>
        <v>1</v>
      </c>
      <c r="AC88">
        <f t="shared" si="25"/>
        <v>1</v>
      </c>
      <c r="AD88">
        <f t="shared" si="26"/>
        <v>0</v>
      </c>
      <c r="AE88">
        <f t="shared" si="27"/>
        <v>12</v>
      </c>
      <c r="AF88">
        <f t="shared" si="28"/>
        <v>1</v>
      </c>
      <c r="AG88">
        <f t="shared" si="29"/>
        <v>0</v>
      </c>
      <c r="AH88">
        <f t="shared" si="30"/>
        <v>12</v>
      </c>
      <c r="AJ88">
        <f t="shared" si="20"/>
        <v>2.4721655813911916E-2</v>
      </c>
      <c r="AK88">
        <f t="shared" si="21"/>
        <v>1.4632710092172574E-2</v>
      </c>
      <c r="AM88">
        <f t="shared" si="31"/>
        <v>0</v>
      </c>
    </row>
    <row r="89" spans="19:39" x14ac:dyDescent="0.3">
      <c r="S89" s="5">
        <f t="shared" si="32"/>
        <v>45078</v>
      </c>
      <c r="T89">
        <f>VLOOKUP(S89,Assumptions!$J$5:$K$10,2)</f>
        <v>152.66333333333333</v>
      </c>
      <c r="U89">
        <f t="shared" si="18"/>
        <v>152.66333333333333</v>
      </c>
      <c r="V89">
        <f t="shared" si="22"/>
        <v>15207.47113244122</v>
      </c>
      <c r="W89">
        <f t="shared" si="33"/>
        <v>152.66333333333333</v>
      </c>
      <c r="X89">
        <f t="shared" si="23"/>
        <v>15207.47113244122</v>
      </c>
      <c r="AA89">
        <f t="shared" si="24"/>
        <v>124</v>
      </c>
      <c r="AB89">
        <f>VLOOKUP(AA89,Assumptions!$A$7:$D$112,4)</f>
        <v>1</v>
      </c>
      <c r="AC89">
        <f t="shared" si="25"/>
        <v>1</v>
      </c>
      <c r="AD89">
        <f t="shared" si="26"/>
        <v>0</v>
      </c>
      <c r="AE89">
        <f t="shared" si="27"/>
        <v>12</v>
      </c>
      <c r="AF89">
        <f t="shared" si="28"/>
        <v>1</v>
      </c>
      <c r="AG89">
        <f t="shared" si="29"/>
        <v>0</v>
      </c>
      <c r="AH89">
        <f t="shared" si="30"/>
        <v>12</v>
      </c>
      <c r="AJ89">
        <f t="shared" si="20"/>
        <v>2.3322316805577278E-2</v>
      </c>
      <c r="AK89">
        <f t="shared" si="21"/>
        <v>1.3804443483181673E-2</v>
      </c>
      <c r="AM89">
        <f t="shared" si="31"/>
        <v>0</v>
      </c>
    </row>
    <row r="90" spans="19:39" x14ac:dyDescent="0.3">
      <c r="S90" s="5">
        <f t="shared" si="32"/>
        <v>45108</v>
      </c>
      <c r="T90">
        <f>VLOOKUP(S90,Assumptions!$J$5:$K$10,2)</f>
        <v>156.99666666666664</v>
      </c>
      <c r="U90">
        <f t="shared" si="18"/>
        <v>156.99666666666664</v>
      </c>
      <c r="V90">
        <f t="shared" si="22"/>
        <v>15438.872564584821</v>
      </c>
      <c r="W90">
        <f t="shared" si="33"/>
        <v>156.99666666666664</v>
      </c>
      <c r="X90">
        <f t="shared" si="23"/>
        <v>15438.872564584821</v>
      </c>
      <c r="AA90">
        <f t="shared" si="24"/>
        <v>125</v>
      </c>
      <c r="AB90">
        <f>VLOOKUP(AA90,Assumptions!$A$7:$D$112,4)</f>
        <v>1</v>
      </c>
      <c r="AC90">
        <f t="shared" si="25"/>
        <v>1</v>
      </c>
      <c r="AD90">
        <f t="shared" si="26"/>
        <v>0</v>
      </c>
      <c r="AE90">
        <f t="shared" si="27"/>
        <v>12</v>
      </c>
      <c r="AF90">
        <f t="shared" si="28"/>
        <v>1</v>
      </c>
      <c r="AG90">
        <f t="shared" si="29"/>
        <v>0</v>
      </c>
      <c r="AH90">
        <f t="shared" si="30"/>
        <v>12</v>
      </c>
      <c r="AJ90">
        <f t="shared" si="20"/>
        <v>2.200218566563894E-2</v>
      </c>
      <c r="AK90">
        <f t="shared" si="21"/>
        <v>1.302305988979403E-2</v>
      </c>
      <c r="AM90">
        <f t="shared" si="31"/>
        <v>0</v>
      </c>
    </row>
    <row r="91" spans="19:39" x14ac:dyDescent="0.3">
      <c r="S91" s="5">
        <f t="shared" si="32"/>
        <v>45139</v>
      </c>
      <c r="T91">
        <f>VLOOKUP(S91,Assumptions!$J$5:$K$10,2)</f>
        <v>156.99666666666664</v>
      </c>
      <c r="U91">
        <f t="shared" si="18"/>
        <v>156.99666666666664</v>
      </c>
      <c r="V91">
        <f t="shared" si="22"/>
        <v>15671.400354900274</v>
      </c>
      <c r="W91">
        <f t="shared" si="33"/>
        <v>156.99666666666664</v>
      </c>
      <c r="X91">
        <f t="shared" si="23"/>
        <v>15671.400354900274</v>
      </c>
      <c r="AA91">
        <f t="shared" si="24"/>
        <v>126</v>
      </c>
      <c r="AB91">
        <f>VLOOKUP(AA91,Assumptions!$A$7:$D$112,4)</f>
        <v>1</v>
      </c>
      <c r="AC91">
        <f t="shared" si="25"/>
        <v>1</v>
      </c>
      <c r="AD91">
        <f t="shared" si="26"/>
        <v>0</v>
      </c>
      <c r="AE91">
        <f t="shared" si="27"/>
        <v>12</v>
      </c>
      <c r="AF91">
        <f t="shared" si="28"/>
        <v>1</v>
      </c>
      <c r="AG91">
        <f t="shared" si="29"/>
        <v>0</v>
      </c>
      <c r="AH91">
        <f t="shared" si="30"/>
        <v>12</v>
      </c>
      <c r="AJ91">
        <f t="shared" si="20"/>
        <v>2.0756778929848056E-2</v>
      </c>
      <c r="AK91">
        <f t="shared" si="21"/>
        <v>1.2285905556409462E-2</v>
      </c>
      <c r="AM91">
        <f t="shared" si="31"/>
        <v>0</v>
      </c>
    </row>
    <row r="92" spans="19:39" x14ac:dyDescent="0.3">
      <c r="S92" s="5">
        <f t="shared" si="32"/>
        <v>45170</v>
      </c>
      <c r="T92">
        <f>VLOOKUP(S92,Assumptions!$J$5:$K$10,2)</f>
        <v>156.99666666666664</v>
      </c>
      <c r="U92">
        <f t="shared" si="18"/>
        <v>156.99666666666664</v>
      </c>
      <c r="V92">
        <f t="shared" si="22"/>
        <v>15905.059985992935</v>
      </c>
      <c r="W92">
        <f t="shared" si="33"/>
        <v>156.99666666666664</v>
      </c>
      <c r="X92">
        <f t="shared" si="23"/>
        <v>15905.059985992935</v>
      </c>
      <c r="AA92">
        <f t="shared" si="24"/>
        <v>127</v>
      </c>
      <c r="AB92">
        <f>VLOOKUP(AA92,Assumptions!$A$7:$D$112,4)</f>
        <v>1</v>
      </c>
      <c r="AC92">
        <f t="shared" si="25"/>
        <v>1</v>
      </c>
      <c r="AD92">
        <f t="shared" si="26"/>
        <v>0</v>
      </c>
      <c r="AE92">
        <f t="shared" si="27"/>
        <v>12</v>
      </c>
      <c r="AF92">
        <f t="shared" si="28"/>
        <v>1</v>
      </c>
      <c r="AG92">
        <f t="shared" si="29"/>
        <v>0</v>
      </c>
      <c r="AH92">
        <f t="shared" si="30"/>
        <v>12</v>
      </c>
      <c r="AJ92">
        <f t="shared" si="20"/>
        <v>1.9581866914950997E-2</v>
      </c>
      <c r="AK92">
        <f t="shared" si="21"/>
        <v>1.1590476940008925E-2</v>
      </c>
      <c r="AM92">
        <f t="shared" si="31"/>
        <v>0</v>
      </c>
    </row>
    <row r="93" spans="19:39" x14ac:dyDescent="0.3">
      <c r="S93" s="5">
        <f t="shared" si="32"/>
        <v>45200</v>
      </c>
      <c r="T93">
        <f>VLOOKUP(S93,Assumptions!$J$5:$K$10,2)</f>
        <v>156.99666666666664</v>
      </c>
      <c r="U93">
        <f t="shared" si="18"/>
        <v>156.99666666666664</v>
      </c>
      <c r="V93">
        <f t="shared" si="22"/>
        <v>16139.856967155019</v>
      </c>
      <c r="W93">
        <f t="shared" si="33"/>
        <v>156.99666666666664</v>
      </c>
      <c r="X93">
        <f t="shared" si="23"/>
        <v>16139.856967155019</v>
      </c>
      <c r="AA93">
        <f t="shared" si="24"/>
        <v>128</v>
      </c>
      <c r="AB93">
        <f>VLOOKUP(AA93,Assumptions!$A$7:$D$112,4)</f>
        <v>1</v>
      </c>
      <c r="AC93">
        <f t="shared" si="25"/>
        <v>1</v>
      </c>
      <c r="AD93">
        <f t="shared" si="26"/>
        <v>0</v>
      </c>
      <c r="AE93">
        <f t="shared" si="27"/>
        <v>12</v>
      </c>
      <c r="AF93">
        <f t="shared" si="28"/>
        <v>1</v>
      </c>
      <c r="AG93">
        <f t="shared" si="29"/>
        <v>0</v>
      </c>
      <c r="AH93">
        <f t="shared" si="30"/>
        <v>12</v>
      </c>
      <c r="AJ93">
        <f t="shared" si="20"/>
        <v>1.8473459353727354E-2</v>
      </c>
      <c r="AK93">
        <f t="shared" si="21"/>
        <v>1.093441220755559E-2</v>
      </c>
      <c r="AM93">
        <f t="shared" si="31"/>
        <v>0</v>
      </c>
    </row>
    <row r="94" spans="19:39" x14ac:dyDescent="0.3">
      <c r="S94" s="5">
        <f t="shared" si="32"/>
        <v>45231</v>
      </c>
      <c r="T94">
        <f>VLOOKUP(S94,Assumptions!$J$5:$K$10,2)</f>
        <v>156.99666666666664</v>
      </c>
      <c r="U94">
        <f t="shared" si="18"/>
        <v>156.99666666666664</v>
      </c>
      <c r="V94">
        <f t="shared" si="22"/>
        <v>16375.796834495501</v>
      </c>
      <c r="W94">
        <f t="shared" si="33"/>
        <v>156.99666666666664</v>
      </c>
      <c r="X94">
        <f t="shared" si="23"/>
        <v>16375.796834495501</v>
      </c>
      <c r="AA94">
        <f t="shared" si="24"/>
        <v>129</v>
      </c>
      <c r="AB94">
        <f>VLOOKUP(AA94,Assumptions!$A$7:$D$112,4)</f>
        <v>1</v>
      </c>
      <c r="AC94">
        <f t="shared" si="25"/>
        <v>1</v>
      </c>
      <c r="AD94">
        <f t="shared" si="26"/>
        <v>0</v>
      </c>
      <c r="AE94">
        <f t="shared" si="27"/>
        <v>12</v>
      </c>
      <c r="AF94">
        <f t="shared" si="28"/>
        <v>1</v>
      </c>
      <c r="AG94">
        <f t="shared" si="29"/>
        <v>0</v>
      </c>
      <c r="AH94">
        <f t="shared" si="30"/>
        <v>12</v>
      </c>
      <c r="AJ94">
        <f t="shared" si="20"/>
        <v>1.7427791843139012E-2</v>
      </c>
      <c r="AK94">
        <f t="shared" si="21"/>
        <v>1.0315483214675084E-2</v>
      </c>
      <c r="AM94">
        <f t="shared" si="31"/>
        <v>0</v>
      </c>
    </row>
    <row r="95" spans="19:39" x14ac:dyDescent="0.3">
      <c r="S95" s="5">
        <f t="shared" si="32"/>
        <v>45261</v>
      </c>
      <c r="T95">
        <f>VLOOKUP(S95,Assumptions!$J$5:$K$10,2)</f>
        <v>156.99666666666664</v>
      </c>
      <c r="U95">
        <f t="shared" si="18"/>
        <v>156.99666666666664</v>
      </c>
      <c r="V95">
        <f t="shared" si="22"/>
        <v>16612.885151070644</v>
      </c>
      <c r="W95">
        <f t="shared" si="33"/>
        <v>156.99666666666664</v>
      </c>
      <c r="X95">
        <f t="shared" si="23"/>
        <v>16612.885151070644</v>
      </c>
      <c r="AA95">
        <f t="shared" si="24"/>
        <v>130</v>
      </c>
      <c r="AB95">
        <f>VLOOKUP(AA95,Assumptions!$A$7:$D$112,4)</f>
        <v>1</v>
      </c>
      <c r="AC95">
        <f t="shared" si="25"/>
        <v>1</v>
      </c>
      <c r="AD95">
        <f t="shared" si="26"/>
        <v>0</v>
      </c>
      <c r="AE95">
        <f t="shared" si="27"/>
        <v>12</v>
      </c>
      <c r="AF95">
        <f t="shared" si="28"/>
        <v>1</v>
      </c>
      <c r="AG95">
        <f t="shared" si="29"/>
        <v>0</v>
      </c>
      <c r="AH95">
        <f t="shared" si="30"/>
        <v>12</v>
      </c>
      <c r="AJ95">
        <f t="shared" si="20"/>
        <v>1.6441313059565105E-2</v>
      </c>
      <c r="AK95">
        <f t="shared" si="21"/>
        <v>9.7315879383727197E-3</v>
      </c>
      <c r="AM95">
        <f t="shared" si="31"/>
        <v>0</v>
      </c>
    </row>
    <row r="96" spans="19:39" x14ac:dyDescent="0.3">
      <c r="S96" s="5">
        <f t="shared" si="32"/>
        <v>45292</v>
      </c>
      <c r="T96">
        <f>VLOOKUP(S96,Assumptions!$J$5:$K$10,2)</f>
        <v>156.99666666666664</v>
      </c>
      <c r="U96">
        <f t="shared" si="18"/>
        <v>156.99666666666664</v>
      </c>
      <c r="V96">
        <f t="shared" si="22"/>
        <v>16851.127507015168</v>
      </c>
      <c r="W96">
        <f t="shared" si="33"/>
        <v>156.99666666666664</v>
      </c>
      <c r="X96">
        <f t="shared" si="23"/>
        <v>16851.127507015168</v>
      </c>
      <c r="AA96">
        <f t="shared" si="24"/>
        <v>131</v>
      </c>
      <c r="AB96">
        <f>VLOOKUP(AA96,Assumptions!$A$7:$D$112,4)</f>
        <v>1</v>
      </c>
      <c r="AC96">
        <f t="shared" si="25"/>
        <v>1</v>
      </c>
      <c r="AD96">
        <f t="shared" si="26"/>
        <v>0</v>
      </c>
      <c r="AE96">
        <f t="shared" si="27"/>
        <v>12</v>
      </c>
      <c r="AF96">
        <f t="shared" si="28"/>
        <v>1</v>
      </c>
      <c r="AG96">
        <f t="shared" si="29"/>
        <v>0</v>
      </c>
      <c r="AH96">
        <f t="shared" si="30"/>
        <v>12</v>
      </c>
      <c r="AJ96">
        <f t="shared" si="20"/>
        <v>1.5510672697702928E-2</v>
      </c>
      <c r="AK96">
        <f t="shared" si="21"/>
        <v>9.1807433380874711E-3</v>
      </c>
      <c r="AM96">
        <f t="shared" si="31"/>
        <v>0</v>
      </c>
    </row>
    <row r="97" spans="19:39" x14ac:dyDescent="0.3">
      <c r="S97" s="5">
        <f t="shared" si="32"/>
        <v>45323</v>
      </c>
      <c r="T97">
        <f>VLOOKUP(S97,Assumptions!$J$5:$K$10,2)</f>
        <v>156.99666666666664</v>
      </c>
      <c r="U97">
        <f t="shared" si="18"/>
        <v>156.99666666666664</v>
      </c>
      <c r="V97">
        <f t="shared" si="22"/>
        <v>17090.529519674059</v>
      </c>
      <c r="W97">
        <f t="shared" si="33"/>
        <v>156.99666666666664</v>
      </c>
      <c r="X97">
        <f t="shared" si="23"/>
        <v>17090.529519674059</v>
      </c>
      <c r="AA97">
        <f t="shared" si="24"/>
        <v>132</v>
      </c>
      <c r="AB97">
        <f>VLOOKUP(AA97,Assumptions!$A$7:$D$112,4)</f>
        <v>1</v>
      </c>
      <c r="AC97">
        <f t="shared" si="25"/>
        <v>1</v>
      </c>
      <c r="AD97">
        <f t="shared" si="26"/>
        <v>0</v>
      </c>
      <c r="AE97">
        <f t="shared" si="27"/>
        <v>12</v>
      </c>
      <c r="AF97">
        <f t="shared" si="28"/>
        <v>1</v>
      </c>
      <c r="AG97">
        <f t="shared" si="29"/>
        <v>0</v>
      </c>
      <c r="AH97">
        <f t="shared" si="30"/>
        <v>12</v>
      </c>
      <c r="AJ97">
        <f t="shared" si="20"/>
        <v>1.4632710092172574E-2</v>
      </c>
      <c r="AK97">
        <f t="shared" si="21"/>
        <v>8.6610786208372367E-3</v>
      </c>
      <c r="AM97">
        <f t="shared" si="31"/>
        <v>0</v>
      </c>
    </row>
    <row r="98" spans="19:39" x14ac:dyDescent="0.3">
      <c r="S98" s="5">
        <f t="shared" si="32"/>
        <v>45352</v>
      </c>
      <c r="T98">
        <f>VLOOKUP(S98,Assumptions!$J$5:$K$10,2)</f>
        <v>156.99666666666664</v>
      </c>
      <c r="U98">
        <f t="shared" si="18"/>
        <v>156.99666666666664</v>
      </c>
      <c r="V98">
        <f t="shared" si="22"/>
        <v>17331.09683373501</v>
      </c>
      <c r="W98">
        <f t="shared" si="33"/>
        <v>156.99666666666664</v>
      </c>
      <c r="X98">
        <f t="shared" si="23"/>
        <v>17331.09683373501</v>
      </c>
      <c r="AA98">
        <f t="shared" si="24"/>
        <v>133</v>
      </c>
      <c r="AB98">
        <f>VLOOKUP(AA98,Assumptions!$A$7:$D$112,4)</f>
        <v>1</v>
      </c>
      <c r="AC98">
        <f t="shared" si="25"/>
        <v>1</v>
      </c>
      <c r="AD98">
        <f t="shared" si="26"/>
        <v>0</v>
      </c>
      <c r="AE98">
        <f t="shared" si="27"/>
        <v>12</v>
      </c>
      <c r="AF98">
        <f t="shared" si="28"/>
        <v>1</v>
      </c>
      <c r="AG98">
        <f t="shared" si="29"/>
        <v>0</v>
      </c>
      <c r="AH98">
        <f t="shared" si="30"/>
        <v>12</v>
      </c>
      <c r="AJ98">
        <f t="shared" si="20"/>
        <v>1.3804443483181673E-2</v>
      </c>
      <c r="AK98">
        <f t="shared" si="21"/>
        <v>8.1708288875822991E-3</v>
      </c>
      <c r="AM98">
        <f t="shared" si="31"/>
        <v>0</v>
      </c>
    </row>
    <row r="99" spans="19:39" x14ac:dyDescent="0.3">
      <c r="S99" s="5">
        <f t="shared" si="32"/>
        <v>45383</v>
      </c>
      <c r="T99">
        <f>VLOOKUP(S99,Assumptions!$J$5:$K$10,2)</f>
        <v>156.99666666666664</v>
      </c>
      <c r="U99">
        <f t="shared" si="18"/>
        <v>156.99666666666664</v>
      </c>
      <c r="V99">
        <f t="shared" si="22"/>
        <v>17572.835121361521</v>
      </c>
      <c r="W99">
        <f t="shared" si="33"/>
        <v>156.99666666666664</v>
      </c>
      <c r="X99">
        <f t="shared" si="23"/>
        <v>17572.835121361521</v>
      </c>
      <c r="AA99">
        <f t="shared" si="24"/>
        <v>134</v>
      </c>
      <c r="AB99">
        <f>VLOOKUP(AA99,Assumptions!$A$7:$D$112,4)</f>
        <v>1</v>
      </c>
      <c r="AC99">
        <f t="shared" si="25"/>
        <v>1</v>
      </c>
      <c r="AD99">
        <f t="shared" si="26"/>
        <v>0</v>
      </c>
      <c r="AE99">
        <f t="shared" si="27"/>
        <v>12</v>
      </c>
      <c r="AF99">
        <f t="shared" si="28"/>
        <v>1</v>
      </c>
      <c r="AG99">
        <f t="shared" si="29"/>
        <v>0</v>
      </c>
      <c r="AH99">
        <f t="shared" si="30"/>
        <v>12</v>
      </c>
      <c r="AJ99">
        <f t="shared" si="20"/>
        <v>1.302305988979403E-2</v>
      </c>
      <c r="AK99">
        <f t="shared" si="21"/>
        <v>7.7083291392285834E-3</v>
      </c>
      <c r="AM99">
        <f t="shared" si="31"/>
        <v>0</v>
      </c>
    </row>
    <row r="100" spans="19:39" x14ac:dyDescent="0.3">
      <c r="S100" s="5">
        <f t="shared" si="32"/>
        <v>45413</v>
      </c>
      <c r="T100">
        <f>VLOOKUP(S100,Assumptions!$J$5:$K$10,2)</f>
        <v>156.99666666666664</v>
      </c>
      <c r="U100">
        <f t="shared" si="18"/>
        <v>156.99666666666664</v>
      </c>
      <c r="V100">
        <f t="shared" si="22"/>
        <v>17815.750082326635</v>
      </c>
      <c r="W100">
        <f t="shared" si="33"/>
        <v>156.99666666666664</v>
      </c>
      <c r="X100">
        <f t="shared" si="23"/>
        <v>17815.750082326635</v>
      </c>
      <c r="AA100">
        <f t="shared" si="24"/>
        <v>135</v>
      </c>
      <c r="AB100">
        <f>VLOOKUP(AA100,Assumptions!$A$7:$D$112,4)</f>
        <v>1</v>
      </c>
      <c r="AC100">
        <f t="shared" si="25"/>
        <v>1</v>
      </c>
      <c r="AD100">
        <f t="shared" si="26"/>
        <v>0</v>
      </c>
      <c r="AE100">
        <f t="shared" si="27"/>
        <v>12</v>
      </c>
      <c r="AF100">
        <f t="shared" si="28"/>
        <v>1</v>
      </c>
      <c r="AG100">
        <f t="shared" si="29"/>
        <v>0</v>
      </c>
      <c r="AH100">
        <f t="shared" si="30"/>
        <v>12</v>
      </c>
      <c r="AJ100">
        <f t="shared" si="20"/>
        <v>1.2285905556409462E-2</v>
      </c>
      <c r="AK100">
        <f t="shared" si="21"/>
        <v>7.2720086219137574E-3</v>
      </c>
      <c r="AM100">
        <f t="shared" si="31"/>
        <v>0</v>
      </c>
    </row>
    <row r="101" spans="19:39" x14ac:dyDescent="0.3">
      <c r="S101" s="5">
        <f t="shared" si="32"/>
        <v>45444</v>
      </c>
      <c r="T101">
        <f>VLOOKUP(S101,Assumptions!$J$5:$K$10,2)</f>
        <v>156.99666666666664</v>
      </c>
      <c r="U101">
        <f t="shared" si="18"/>
        <v>156.99666666666664</v>
      </c>
      <c r="V101">
        <f t="shared" si="22"/>
        <v>18059.847444147326</v>
      </c>
      <c r="W101">
        <f t="shared" si="33"/>
        <v>156.99666666666664</v>
      </c>
      <c r="X101">
        <f t="shared" si="23"/>
        <v>18059.847444147326</v>
      </c>
      <c r="AA101">
        <f t="shared" si="24"/>
        <v>136</v>
      </c>
      <c r="AB101">
        <f>VLOOKUP(AA101,Assumptions!$A$7:$D$112,4)</f>
        <v>1</v>
      </c>
      <c r="AC101">
        <f t="shared" si="25"/>
        <v>1</v>
      </c>
      <c r="AD101">
        <f t="shared" si="26"/>
        <v>0</v>
      </c>
      <c r="AE101">
        <f t="shared" si="27"/>
        <v>12</v>
      </c>
      <c r="AF101">
        <f t="shared" si="28"/>
        <v>1</v>
      </c>
      <c r="AG101">
        <f t="shared" si="29"/>
        <v>0</v>
      </c>
      <c r="AH101">
        <f t="shared" si="30"/>
        <v>12</v>
      </c>
      <c r="AJ101">
        <f t="shared" ref="AJ101:AJ110" si="34">IF($AA101&lt;$AA$5+20,0,IF($AA101=$AA$5+20,(1+$P$20)^-0.5,AJ100/(1+$P$20)))</f>
        <v>1.1590476940008925E-2</v>
      </c>
      <c r="AK101">
        <f t="shared" ref="AK101:AK110" si="35">IF($AA101&lt;$AA$5+INT(($P$7-$P$5)/365.25),0,IF($AA101=$AA$5+INT(($P$7-$P$5)/365.25),(1+$P$20)^-0.5,AK100/(1+$P$20)))</f>
        <v>6.8603854923714692E-3</v>
      </c>
      <c r="AM101">
        <f t="shared" si="31"/>
        <v>0</v>
      </c>
    </row>
    <row r="102" spans="19:39" x14ac:dyDescent="0.3">
      <c r="S102" s="5">
        <f t="shared" si="32"/>
        <v>45474</v>
      </c>
      <c r="T102">
        <f>VLOOKUP(S102,Assumptions!$J$5:$K$10,2)</f>
        <v>161.32999999999998</v>
      </c>
      <c r="U102">
        <f t="shared" si="18"/>
        <v>161.32999999999998</v>
      </c>
      <c r="V102">
        <f t="shared" si="22"/>
        <v>18309.476829109841</v>
      </c>
      <c r="W102">
        <f t="shared" si="33"/>
        <v>161.32999999999998</v>
      </c>
      <c r="X102">
        <f t="shared" si="23"/>
        <v>18309.476829109841</v>
      </c>
      <c r="AA102">
        <f t="shared" si="24"/>
        <v>137</v>
      </c>
      <c r="AB102">
        <f>VLOOKUP(AA102,Assumptions!$A$7:$D$112,4)</f>
        <v>1</v>
      </c>
      <c r="AC102">
        <f t="shared" si="25"/>
        <v>1</v>
      </c>
      <c r="AD102">
        <f t="shared" si="26"/>
        <v>0</v>
      </c>
      <c r="AE102">
        <f t="shared" si="27"/>
        <v>12</v>
      </c>
      <c r="AF102">
        <f t="shared" si="28"/>
        <v>1</v>
      </c>
      <c r="AG102">
        <f t="shared" si="29"/>
        <v>0</v>
      </c>
      <c r="AH102">
        <f t="shared" si="30"/>
        <v>12</v>
      </c>
      <c r="AJ102">
        <f t="shared" si="34"/>
        <v>1.093441220755559E-2</v>
      </c>
      <c r="AK102">
        <f t="shared" si="35"/>
        <v>6.4720617852561026E-3</v>
      </c>
      <c r="AM102">
        <f t="shared" si="31"/>
        <v>0</v>
      </c>
    </row>
    <row r="103" spans="19:39" x14ac:dyDescent="0.3">
      <c r="S103" s="5">
        <f t="shared" si="32"/>
        <v>45505</v>
      </c>
      <c r="T103">
        <f>VLOOKUP(S103,Assumptions!$J$5:$K$10,2)</f>
        <v>161.32999999999998</v>
      </c>
      <c r="U103">
        <f t="shared" si="18"/>
        <v>161.32999999999998</v>
      </c>
      <c r="V103">
        <f t="shared" si="22"/>
        <v>18560.321297726256</v>
      </c>
      <c r="W103">
        <f t="shared" si="33"/>
        <v>161.32999999999998</v>
      </c>
      <c r="X103">
        <f t="shared" si="23"/>
        <v>18560.321297726256</v>
      </c>
      <c r="AA103">
        <f t="shared" si="24"/>
        <v>138</v>
      </c>
      <c r="AB103">
        <f>VLOOKUP(AA103,Assumptions!$A$7:$D$112,4)</f>
        <v>1</v>
      </c>
      <c r="AC103">
        <f t="shared" si="25"/>
        <v>1</v>
      </c>
      <c r="AD103">
        <f t="shared" si="26"/>
        <v>0</v>
      </c>
      <c r="AE103">
        <f t="shared" si="27"/>
        <v>12</v>
      </c>
      <c r="AF103">
        <f t="shared" si="28"/>
        <v>1</v>
      </c>
      <c r="AG103">
        <f t="shared" si="29"/>
        <v>0</v>
      </c>
      <c r="AH103">
        <f t="shared" si="30"/>
        <v>12</v>
      </c>
      <c r="AJ103">
        <f t="shared" si="34"/>
        <v>1.0315483214675084E-2</v>
      </c>
      <c r="AK103">
        <f t="shared" si="35"/>
        <v>6.1057186653359456E-3</v>
      </c>
      <c r="AM103">
        <f t="shared" si="31"/>
        <v>0</v>
      </c>
    </row>
    <row r="104" spans="19:39" x14ac:dyDescent="0.3">
      <c r="S104" s="5">
        <f t="shared" si="32"/>
        <v>45536</v>
      </c>
      <c r="T104">
        <f>VLOOKUP(S104,Assumptions!$J$5:$K$10,2)</f>
        <v>161.32999999999998</v>
      </c>
      <c r="U104">
        <f t="shared" si="18"/>
        <v>161.32999999999998</v>
      </c>
      <c r="V104">
        <f t="shared" si="22"/>
        <v>18812.386764477698</v>
      </c>
      <c r="W104">
        <f t="shared" si="33"/>
        <v>161.32999999999998</v>
      </c>
      <c r="X104">
        <f t="shared" si="23"/>
        <v>18812.386764477698</v>
      </c>
      <c r="AA104">
        <f t="shared" si="24"/>
        <v>139</v>
      </c>
      <c r="AB104">
        <f>VLOOKUP(AA104,Assumptions!$A$7:$D$112,4)</f>
        <v>1</v>
      </c>
      <c r="AC104">
        <f t="shared" si="25"/>
        <v>1</v>
      </c>
      <c r="AD104">
        <f t="shared" si="26"/>
        <v>0</v>
      </c>
      <c r="AE104">
        <f t="shared" si="27"/>
        <v>12</v>
      </c>
      <c r="AF104">
        <f t="shared" si="28"/>
        <v>1</v>
      </c>
      <c r="AG104">
        <f t="shared" si="29"/>
        <v>0</v>
      </c>
      <c r="AH104">
        <f t="shared" si="30"/>
        <v>12</v>
      </c>
      <c r="AJ104">
        <f t="shared" si="34"/>
        <v>9.7315879383727197E-3</v>
      </c>
      <c r="AK104">
        <f t="shared" si="35"/>
        <v>5.7601119484301374E-3</v>
      </c>
      <c r="AM104">
        <f t="shared" si="31"/>
        <v>0</v>
      </c>
    </row>
    <row r="105" spans="19:39" x14ac:dyDescent="0.3">
      <c r="S105" s="5">
        <f t="shared" si="32"/>
        <v>45566</v>
      </c>
      <c r="T105">
        <f>VLOOKUP(S105,Assumptions!$J$5:$K$10,2)</f>
        <v>161.32999999999998</v>
      </c>
      <c r="U105">
        <f t="shared" si="18"/>
        <v>161.32999999999998</v>
      </c>
      <c r="V105">
        <f t="shared" si="22"/>
        <v>19065.679172634333</v>
      </c>
      <c r="W105">
        <f t="shared" si="33"/>
        <v>161.32999999999998</v>
      </c>
      <c r="X105">
        <f t="shared" si="23"/>
        <v>19065.679172634333</v>
      </c>
      <c r="AA105">
        <f t="shared" si="24"/>
        <v>140</v>
      </c>
      <c r="AB105">
        <f>VLOOKUP(AA105,Assumptions!$A$7:$D$112,4)</f>
        <v>1</v>
      </c>
      <c r="AC105">
        <f t="shared" si="25"/>
        <v>1</v>
      </c>
      <c r="AD105">
        <f t="shared" si="26"/>
        <v>0</v>
      </c>
      <c r="AE105">
        <f t="shared" si="27"/>
        <v>12</v>
      </c>
      <c r="AF105">
        <f t="shared" si="28"/>
        <v>1</v>
      </c>
      <c r="AG105">
        <f t="shared" si="29"/>
        <v>0</v>
      </c>
      <c r="AH105">
        <f t="shared" si="30"/>
        <v>12</v>
      </c>
      <c r="AJ105">
        <f t="shared" si="34"/>
        <v>9.1807433380874711E-3</v>
      </c>
      <c r="AK105">
        <f t="shared" si="35"/>
        <v>5.4340678758774876E-3</v>
      </c>
      <c r="AM105">
        <f t="shared" si="31"/>
        <v>0</v>
      </c>
    </row>
    <row r="106" spans="19:39" x14ac:dyDescent="0.3">
      <c r="S106" s="5">
        <f t="shared" si="32"/>
        <v>45597</v>
      </c>
      <c r="T106">
        <f>VLOOKUP(S106,Assumptions!$J$5:$K$10,2)</f>
        <v>161.32999999999998</v>
      </c>
      <c r="U106">
        <f t="shared" si="18"/>
        <v>161.32999999999998</v>
      </c>
      <c r="V106">
        <f t="shared" si="22"/>
        <v>19320.204494395486</v>
      </c>
      <c r="W106">
        <f t="shared" si="33"/>
        <v>161.32999999999998</v>
      </c>
      <c r="X106">
        <f t="shared" si="23"/>
        <v>19320.204494395486</v>
      </c>
      <c r="AA106">
        <f t="shared" si="24"/>
        <v>141</v>
      </c>
      <c r="AB106">
        <f>VLOOKUP(AA106,Assumptions!$A$7:$D$112,4)</f>
        <v>1</v>
      </c>
      <c r="AC106">
        <f t="shared" si="25"/>
        <v>1</v>
      </c>
      <c r="AD106">
        <f t="shared" si="26"/>
        <v>0</v>
      </c>
      <c r="AE106">
        <f t="shared" si="27"/>
        <v>12</v>
      </c>
      <c r="AF106">
        <f t="shared" si="28"/>
        <v>1</v>
      </c>
      <c r="AG106">
        <f t="shared" si="29"/>
        <v>0</v>
      </c>
      <c r="AH106">
        <f t="shared" si="30"/>
        <v>12</v>
      </c>
      <c r="AJ106">
        <f t="shared" si="34"/>
        <v>8.6610786208372367E-3</v>
      </c>
      <c r="AK106">
        <f t="shared" si="35"/>
        <v>5.1264791281863085E-3</v>
      </c>
      <c r="AM106">
        <f t="shared" si="31"/>
        <v>0</v>
      </c>
    </row>
    <row r="107" spans="19:39" x14ac:dyDescent="0.3">
      <c r="S107" s="5">
        <f t="shared" si="32"/>
        <v>45627</v>
      </c>
      <c r="T107">
        <f>VLOOKUP(S107,Assumptions!$J$5:$K$10,2)</f>
        <v>161.32999999999998</v>
      </c>
      <c r="U107">
        <f t="shared" si="18"/>
        <v>161.32999999999998</v>
      </c>
      <c r="V107">
        <f t="shared" si="22"/>
        <v>19575.968731030473</v>
      </c>
      <c r="W107">
        <f t="shared" si="33"/>
        <v>161.32999999999998</v>
      </c>
      <c r="X107">
        <f t="shared" si="23"/>
        <v>19575.968731030473</v>
      </c>
      <c r="AA107">
        <f t="shared" si="24"/>
        <v>142</v>
      </c>
      <c r="AB107">
        <f>VLOOKUP(AA107,Assumptions!$A$7:$D$112,4)</f>
        <v>1</v>
      </c>
      <c r="AC107">
        <f t="shared" si="25"/>
        <v>1</v>
      </c>
      <c r="AD107">
        <f t="shared" si="26"/>
        <v>0</v>
      </c>
      <c r="AE107">
        <f t="shared" si="27"/>
        <v>12</v>
      </c>
      <c r="AF107">
        <f t="shared" si="28"/>
        <v>1</v>
      </c>
      <c r="AG107">
        <f t="shared" si="29"/>
        <v>0</v>
      </c>
      <c r="AH107">
        <f t="shared" si="30"/>
        <v>12</v>
      </c>
      <c r="AJ107">
        <f t="shared" si="34"/>
        <v>8.1708288875822991E-3</v>
      </c>
      <c r="AK107">
        <f t="shared" si="35"/>
        <v>4.8363010643267057E-3</v>
      </c>
      <c r="AM107">
        <f t="shared" si="31"/>
        <v>0</v>
      </c>
    </row>
    <row r="108" spans="19:39" x14ac:dyDescent="0.3">
      <c r="S108" s="5">
        <f t="shared" si="32"/>
        <v>45658</v>
      </c>
      <c r="T108">
        <f>VLOOKUP(S108,Assumptions!$J$5:$K$10,2)</f>
        <v>161.32999999999998</v>
      </c>
      <c r="U108">
        <f t="shared" si="18"/>
        <v>161.32999999999998</v>
      </c>
      <c r="V108">
        <f t="shared" si="22"/>
        <v>19832.977913020084</v>
      </c>
      <c r="W108">
        <f t="shared" si="33"/>
        <v>161.32999999999998</v>
      </c>
      <c r="X108">
        <f t="shared" si="23"/>
        <v>19832.977913020084</v>
      </c>
      <c r="AA108">
        <f t="shared" si="24"/>
        <v>143</v>
      </c>
      <c r="AB108">
        <f>VLOOKUP(AA108,Assumptions!$A$7:$D$112,4)</f>
        <v>1</v>
      </c>
      <c r="AC108">
        <f t="shared" si="25"/>
        <v>1</v>
      </c>
      <c r="AD108">
        <f t="shared" si="26"/>
        <v>0</v>
      </c>
      <c r="AE108">
        <f t="shared" si="27"/>
        <v>12</v>
      </c>
      <c r="AF108">
        <f t="shared" si="28"/>
        <v>1</v>
      </c>
      <c r="AG108">
        <f t="shared" si="29"/>
        <v>0</v>
      </c>
      <c r="AH108">
        <f t="shared" si="30"/>
        <v>12</v>
      </c>
      <c r="AJ108">
        <f t="shared" si="34"/>
        <v>7.7083291392285834E-3</v>
      </c>
      <c r="AK108">
        <f t="shared" si="35"/>
        <v>4.5625481738931183E-3</v>
      </c>
      <c r="AM108">
        <f t="shared" si="31"/>
        <v>0</v>
      </c>
    </row>
    <row r="109" spans="19:39" x14ac:dyDescent="0.3">
      <c r="S109" s="5">
        <f t="shared" si="32"/>
        <v>45689</v>
      </c>
      <c r="T109">
        <f>VLOOKUP(S109,Assumptions!$J$5:$K$10,2)</f>
        <v>161.32999999999998</v>
      </c>
      <c r="U109">
        <f t="shared" si="18"/>
        <v>161.32999999999998</v>
      </c>
      <c r="V109">
        <f t="shared" si="22"/>
        <v>20091.238100198789</v>
      </c>
      <c r="W109">
        <f t="shared" si="33"/>
        <v>161.32999999999998</v>
      </c>
      <c r="X109">
        <f t="shared" si="23"/>
        <v>20091.238100198789</v>
      </c>
      <c r="AA109">
        <f t="shared" si="24"/>
        <v>144</v>
      </c>
      <c r="AB109">
        <f>VLOOKUP(AA109,Assumptions!$A$7:$D$112,4)</f>
        <v>1</v>
      </c>
      <c r="AC109">
        <f t="shared" si="25"/>
        <v>1</v>
      </c>
      <c r="AD109">
        <f t="shared" si="26"/>
        <v>0</v>
      </c>
      <c r="AE109">
        <f t="shared" si="27"/>
        <v>12</v>
      </c>
      <c r="AF109">
        <f t="shared" si="28"/>
        <v>1</v>
      </c>
      <c r="AG109">
        <f t="shared" si="29"/>
        <v>0</v>
      </c>
      <c r="AH109">
        <f t="shared" si="30"/>
        <v>12</v>
      </c>
      <c r="AJ109">
        <f t="shared" si="34"/>
        <v>7.2720086219137574E-3</v>
      </c>
      <c r="AK109">
        <f t="shared" si="35"/>
        <v>4.3042907300878475E-3</v>
      </c>
      <c r="AM109">
        <f t="shared" si="31"/>
        <v>0</v>
      </c>
    </row>
    <row r="110" spans="19:39" x14ac:dyDescent="0.3">
      <c r="S110" s="5">
        <f t="shared" si="32"/>
        <v>45717</v>
      </c>
      <c r="T110">
        <f>VLOOKUP(S110,Assumptions!$J$5:$K$10,2)</f>
        <v>161.32999999999998</v>
      </c>
      <c r="U110">
        <f t="shared" si="18"/>
        <v>161.32999999999998</v>
      </c>
      <c r="V110">
        <f t="shared" si="22"/>
        <v>20350.755381897601</v>
      </c>
      <c r="W110">
        <f t="shared" si="33"/>
        <v>161.32999999999998</v>
      </c>
      <c r="X110">
        <f t="shared" si="23"/>
        <v>20350.755381897601</v>
      </c>
      <c r="AA110">
        <f t="shared" si="24"/>
        <v>145</v>
      </c>
      <c r="AB110">
        <f>VLOOKUP(AA110,Assumptions!$A$7:$D$112,4)</f>
        <v>1</v>
      </c>
      <c r="AC110">
        <f t="shared" si="25"/>
        <v>1</v>
      </c>
      <c r="AD110">
        <f t="shared" si="26"/>
        <v>0</v>
      </c>
      <c r="AE110">
        <f t="shared" si="27"/>
        <v>12</v>
      </c>
      <c r="AF110">
        <f t="shared" si="28"/>
        <v>1</v>
      </c>
      <c r="AG110">
        <f t="shared" ref="AG110" si="36">IF(AF110=1,1,AG109*(1-AF110))*IF($AA110&gt;=120,0,1)</f>
        <v>0</v>
      </c>
      <c r="AH110">
        <f t="shared" si="30"/>
        <v>12</v>
      </c>
      <c r="AJ110">
        <f t="shared" si="34"/>
        <v>6.8603854923714692E-3</v>
      </c>
      <c r="AK110">
        <f t="shared" si="35"/>
        <v>4.0606516321583467E-3</v>
      </c>
      <c r="AM110">
        <f t="shared" si="31"/>
        <v>0</v>
      </c>
    </row>
    <row r="111" spans="19:39" x14ac:dyDescent="0.3">
      <c r="S111" s="5">
        <f t="shared" si="32"/>
        <v>45748</v>
      </c>
      <c r="T111">
        <f>VLOOKUP(S111,Assumptions!$J$5:$K$10,2)</f>
        <v>161.32999999999998</v>
      </c>
      <c r="U111">
        <f t="shared" si="18"/>
        <v>161.32999999999998</v>
      </c>
      <c r="V111">
        <f t="shared" si="22"/>
        <v>20611.535877087663</v>
      </c>
      <c r="W111">
        <f t="shared" si="33"/>
        <v>161.32999999999998</v>
      </c>
      <c r="X111">
        <f t="shared" si="23"/>
        <v>20611.535877087663</v>
      </c>
    </row>
    <row r="112" spans="19:39" x14ac:dyDescent="0.3">
      <c r="S112" s="5">
        <f t="shared" si="32"/>
        <v>45778</v>
      </c>
      <c r="T112">
        <f>VLOOKUP(S112,Assumptions!$J$5:$K$10,2)</f>
        <v>161.32999999999998</v>
      </c>
      <c r="U112">
        <f t="shared" si="18"/>
        <v>161.32999999999998</v>
      </c>
      <c r="V112">
        <f t="shared" si="22"/>
        <v>20873.585734524517</v>
      </c>
      <c r="W112">
        <f t="shared" si="33"/>
        <v>161.32999999999998</v>
      </c>
      <c r="X112">
        <f t="shared" si="23"/>
        <v>20873.585734524517</v>
      </c>
    </row>
    <row r="113" spans="19:24" x14ac:dyDescent="0.3">
      <c r="S113" s="5">
        <f t="shared" si="32"/>
        <v>45809</v>
      </c>
      <c r="T113">
        <f>VLOOKUP(S113,Assumptions!$J$5:$K$10,2)</f>
        <v>161.32999999999998</v>
      </c>
      <c r="U113">
        <f t="shared" si="18"/>
        <v>161.32999999999998</v>
      </c>
      <c r="V113">
        <f t="shared" si="22"/>
        <v>21136.911132893085</v>
      </c>
      <c r="W113">
        <f t="shared" si="33"/>
        <v>161.32999999999998</v>
      </c>
      <c r="X113">
        <f t="shared" si="23"/>
        <v>21136.911132893085</v>
      </c>
    </row>
    <row r="114" spans="19:24" x14ac:dyDescent="0.3">
      <c r="S114" s="5">
        <f t="shared" si="32"/>
        <v>45839</v>
      </c>
      <c r="T114">
        <f>VLOOKUP(S114,Assumptions!$J$5:$K$10,2)</f>
        <v>165.66333333333333</v>
      </c>
      <c r="U114">
        <f t="shared" si="18"/>
        <v>165.66333333333333</v>
      </c>
      <c r="V114">
        <f t="shared" si="22"/>
        <v>21405.862147843647</v>
      </c>
      <c r="W114">
        <f t="shared" si="33"/>
        <v>165.66333333333333</v>
      </c>
      <c r="X114">
        <f t="shared" si="23"/>
        <v>21405.862147843647</v>
      </c>
    </row>
    <row r="115" spans="19:24" x14ac:dyDescent="0.3">
      <c r="S115" s="5">
        <f t="shared" si="32"/>
        <v>45870</v>
      </c>
      <c r="T115">
        <f>VLOOKUP(S115,Assumptions!$J$5:$K$10,2)</f>
        <v>165.66333333333333</v>
      </c>
      <c r="U115">
        <f t="shared" si="18"/>
        <v>165.66333333333333</v>
      </c>
      <c r="V115">
        <f t="shared" si="22"/>
        <v>21676.122295459081</v>
      </c>
      <c r="W115">
        <f t="shared" si="33"/>
        <v>165.66333333333333</v>
      </c>
      <c r="X115">
        <f t="shared" si="23"/>
        <v>21676.122295459081</v>
      </c>
    </row>
    <row r="116" spans="19:24" x14ac:dyDescent="0.3">
      <c r="S116" s="5">
        <f t="shared" si="32"/>
        <v>45901</v>
      </c>
      <c r="T116">
        <f>VLOOKUP(S116,Assumptions!$J$5:$K$10,2)</f>
        <v>165.66333333333333</v>
      </c>
      <c r="U116">
        <f t="shared" si="18"/>
        <v>165.66333333333333</v>
      </c>
      <c r="V116">
        <f t="shared" si="22"/>
        <v>21947.69794800883</v>
      </c>
      <c r="W116">
        <f t="shared" si="33"/>
        <v>165.66333333333333</v>
      </c>
      <c r="X116">
        <f t="shared" si="23"/>
        <v>21947.69794800883</v>
      </c>
    </row>
    <row r="117" spans="19:24" x14ac:dyDescent="0.3">
      <c r="S117" s="5">
        <f t="shared" si="32"/>
        <v>45931</v>
      </c>
      <c r="T117">
        <f>VLOOKUP(S117,Assumptions!$J$5:$K$10,2)</f>
        <v>165.66333333333333</v>
      </c>
      <c r="U117">
        <f t="shared" si="18"/>
        <v>165.66333333333333</v>
      </c>
      <c r="V117">
        <f t="shared" si="22"/>
        <v>22220.595508779683</v>
      </c>
      <c r="W117">
        <f t="shared" si="33"/>
        <v>165.66333333333333</v>
      </c>
      <c r="X117">
        <f t="shared" si="23"/>
        <v>22220.595508779683</v>
      </c>
    </row>
    <row r="118" spans="19:24" x14ac:dyDescent="0.3">
      <c r="S118" s="5">
        <f t="shared" si="32"/>
        <v>45962</v>
      </c>
      <c r="T118">
        <f>VLOOKUP(S118,Assumptions!$J$5:$K$10,2)</f>
        <v>165.66333333333333</v>
      </c>
      <c r="U118">
        <f t="shared" si="18"/>
        <v>165.66333333333333</v>
      </c>
      <c r="V118">
        <f t="shared" si="22"/>
        <v>22494.821412226745</v>
      </c>
      <c r="W118">
        <f t="shared" si="33"/>
        <v>165.66333333333333</v>
      </c>
      <c r="X118">
        <f t="shared" si="23"/>
        <v>22494.821412226745</v>
      </c>
    </row>
    <row r="119" spans="19:24" x14ac:dyDescent="0.3">
      <c r="S119" s="5">
        <f t="shared" si="32"/>
        <v>45992</v>
      </c>
      <c r="T119">
        <f>VLOOKUP(S119,Assumptions!$J$5:$K$10,2)</f>
        <v>165.66333333333333</v>
      </c>
      <c r="U119">
        <f t="shared" si="18"/>
        <v>165.66333333333333</v>
      </c>
      <c r="V119">
        <f t="shared" si="22"/>
        <v>22770.382124125164</v>
      </c>
      <c r="W119">
        <f t="shared" si="33"/>
        <v>165.66333333333333</v>
      </c>
      <c r="X119">
        <f t="shared" si="23"/>
        <v>22770.382124125164</v>
      </c>
    </row>
    <row r="120" spans="19:24" x14ac:dyDescent="0.3">
      <c r="S120" s="5">
        <f t="shared" si="32"/>
        <v>46023</v>
      </c>
      <c r="T120">
        <f>VLOOKUP(S120,Assumptions!$J$5:$K$10,2)</f>
        <v>165.66333333333333</v>
      </c>
      <c r="U120">
        <f t="shared" si="18"/>
        <v>165.66333333333333</v>
      </c>
      <c r="V120">
        <f t="shared" si="22"/>
        <v>23047.284141722572</v>
      </c>
      <c r="W120">
        <f t="shared" si="33"/>
        <v>165.66333333333333</v>
      </c>
      <c r="X120">
        <f t="shared" si="23"/>
        <v>23047.284141722572</v>
      </c>
    </row>
    <row r="121" spans="19:24" x14ac:dyDescent="0.3">
      <c r="S121" s="5">
        <f t="shared" si="32"/>
        <v>46054</v>
      </c>
      <c r="T121">
        <f>VLOOKUP(S121,Assumptions!$J$5:$K$10,2)</f>
        <v>165.66333333333333</v>
      </c>
      <c r="U121">
        <f t="shared" si="18"/>
        <v>165.66333333333333</v>
      </c>
      <c r="V121">
        <f t="shared" si="22"/>
        <v>23325.533993892277</v>
      </c>
      <c r="W121">
        <f t="shared" si="33"/>
        <v>165.66333333333333</v>
      </c>
      <c r="X121">
        <f t="shared" si="23"/>
        <v>23325.533993892277</v>
      </c>
    </row>
    <row r="122" spans="19:24" x14ac:dyDescent="0.3">
      <c r="S122" s="5">
        <f t="shared" si="32"/>
        <v>46082</v>
      </c>
      <c r="T122">
        <f>VLOOKUP(S122,Assumptions!$J$5:$K$10,2)</f>
        <v>165.66333333333333</v>
      </c>
      <c r="U122">
        <f t="shared" si="18"/>
        <v>165.66333333333333</v>
      </c>
      <c r="V122">
        <f t="shared" si="22"/>
        <v>23605.138241287219</v>
      </c>
      <c r="W122">
        <f t="shared" si="33"/>
        <v>165.66333333333333</v>
      </c>
      <c r="X122">
        <f t="shared" si="23"/>
        <v>23605.138241287219</v>
      </c>
    </row>
    <row r="123" spans="19:24" x14ac:dyDescent="0.3">
      <c r="S123" s="5">
        <f t="shared" si="32"/>
        <v>46113</v>
      </c>
      <c r="T123">
        <f>VLOOKUP(S123,Assumptions!$J$5:$K$10,2)</f>
        <v>165.66333333333333</v>
      </c>
      <c r="U123">
        <f t="shared" si="18"/>
        <v>165.66333333333333</v>
      </c>
      <c r="V123">
        <f t="shared" si="22"/>
        <v>23886.103476494642</v>
      </c>
      <c r="W123">
        <f t="shared" si="33"/>
        <v>165.66333333333333</v>
      </c>
      <c r="X123">
        <f t="shared" si="23"/>
        <v>23886.103476494642</v>
      </c>
    </row>
    <row r="124" spans="19:24" x14ac:dyDescent="0.3">
      <c r="S124" s="5">
        <f t="shared" si="32"/>
        <v>46143</v>
      </c>
      <c r="T124">
        <f>VLOOKUP(S124,Assumptions!$J$5:$K$10,2)</f>
        <v>165.66333333333333</v>
      </c>
      <c r="U124">
        <f t="shared" si="18"/>
        <v>165.66333333333333</v>
      </c>
      <c r="V124">
        <f t="shared" si="22"/>
        <v>24168.436324191538</v>
      </c>
      <c r="W124">
        <f t="shared" si="33"/>
        <v>165.66333333333333</v>
      </c>
      <c r="X124">
        <f t="shared" si="23"/>
        <v>24168.436324191538</v>
      </c>
    </row>
    <row r="125" spans="19:24" x14ac:dyDescent="0.3">
      <c r="S125" s="5">
        <f t="shared" si="32"/>
        <v>46174</v>
      </c>
      <c r="T125">
        <f>VLOOKUP(S125,Assumptions!$J$5:$K$10,2)</f>
        <v>165.66333333333333</v>
      </c>
      <c r="U125">
        <f t="shared" si="18"/>
        <v>165.66333333333333</v>
      </c>
      <c r="V125">
        <f t="shared" si="22"/>
        <v>24452.143441300857</v>
      </c>
      <c r="W125">
        <f t="shared" si="33"/>
        <v>165.66333333333333</v>
      </c>
      <c r="X125">
        <f t="shared" si="23"/>
        <v>24452.143441300857</v>
      </c>
    </row>
    <row r="126" spans="19:24" x14ac:dyDescent="0.3">
      <c r="S126" s="5">
        <f t="shared" si="32"/>
        <v>46204</v>
      </c>
      <c r="T126">
        <f>VLOOKUP(S126,Assumptions!$J$5:$K$10,2)</f>
        <v>165.66333333333333</v>
      </c>
      <c r="U126">
        <f t="shared" si="18"/>
        <v>165.66333333333333</v>
      </c>
      <c r="V126">
        <f t="shared" si="22"/>
        <v>24737.231517148455</v>
      </c>
      <c r="W126">
        <f t="shared" si="33"/>
        <v>165.66333333333333</v>
      </c>
      <c r="X126">
        <f t="shared" si="23"/>
        <v>24737.231517148455</v>
      </c>
    </row>
    <row r="127" spans="19:24" x14ac:dyDescent="0.3">
      <c r="S127" s="5">
        <f t="shared" si="32"/>
        <v>46235</v>
      </c>
      <c r="T127">
        <f>VLOOKUP(S127,Assumptions!$J$5:$K$10,2)</f>
        <v>165.66333333333333</v>
      </c>
      <c r="U127">
        <f t="shared" si="18"/>
        <v>165.66333333333333</v>
      </c>
      <c r="V127">
        <f t="shared" si="22"/>
        <v>25023.707273620817</v>
      </c>
      <c r="W127">
        <f t="shared" si="33"/>
        <v>165.66333333333333</v>
      </c>
      <c r="X127">
        <f t="shared" si="23"/>
        <v>25023.707273620817</v>
      </c>
    </row>
    <row r="128" spans="19:24" x14ac:dyDescent="0.3">
      <c r="S128" s="5">
        <f t="shared" si="32"/>
        <v>46266</v>
      </c>
      <c r="T128">
        <f>VLOOKUP(S128,Assumptions!$J$5:$K$10,2)</f>
        <v>165.66333333333333</v>
      </c>
      <c r="U128">
        <f t="shared" si="18"/>
        <v>165.66333333333333</v>
      </c>
      <c r="V128">
        <f t="shared" si="22"/>
        <v>25311.577465323553</v>
      </c>
      <c r="W128">
        <f t="shared" si="33"/>
        <v>165.66333333333333</v>
      </c>
      <c r="X128">
        <f t="shared" si="23"/>
        <v>25311.577465323553</v>
      </c>
    </row>
    <row r="129" spans="19:24" x14ac:dyDescent="0.3">
      <c r="S129" s="5">
        <f t="shared" si="32"/>
        <v>46296</v>
      </c>
      <c r="T129">
        <f>VLOOKUP(S129,Assumptions!$J$5:$K$10,2)</f>
        <v>165.66333333333333</v>
      </c>
      <c r="U129">
        <f t="shared" si="18"/>
        <v>165.66333333333333</v>
      </c>
      <c r="V129">
        <f t="shared" si="22"/>
        <v>25600.848879740657</v>
      </c>
      <c r="W129">
        <f t="shared" si="33"/>
        <v>165.66333333333333</v>
      </c>
      <c r="X129">
        <f t="shared" si="23"/>
        <v>25600.848879740657</v>
      </c>
    </row>
    <row r="130" spans="19:24" x14ac:dyDescent="0.3">
      <c r="S130" s="5">
        <f t="shared" si="32"/>
        <v>46327</v>
      </c>
      <c r="T130">
        <f>VLOOKUP(S130,Assumptions!$J$5:$K$10,2)</f>
        <v>165.66333333333333</v>
      </c>
      <c r="U130">
        <f t="shared" si="18"/>
        <v>165.66333333333333</v>
      </c>
      <c r="V130">
        <f t="shared" si="22"/>
        <v>25891.528337394546</v>
      </c>
      <c r="W130">
        <f t="shared" si="33"/>
        <v>165.66333333333333</v>
      </c>
      <c r="X130">
        <f t="shared" si="23"/>
        <v>25891.528337394546</v>
      </c>
    </row>
    <row r="131" spans="19:24" x14ac:dyDescent="0.3">
      <c r="S131" s="5">
        <f t="shared" si="32"/>
        <v>46357</v>
      </c>
      <c r="T131">
        <f>VLOOKUP(S131,Assumptions!$J$5:$K$10,2)</f>
        <v>165.66333333333333</v>
      </c>
      <c r="U131">
        <f t="shared" si="18"/>
        <v>165.66333333333333</v>
      </c>
      <c r="V131">
        <f t="shared" si="22"/>
        <v>26183.622692006869</v>
      </c>
      <c r="W131">
        <f t="shared" si="33"/>
        <v>165.66333333333333</v>
      </c>
      <c r="X131">
        <f t="shared" si="23"/>
        <v>26183.622692006869</v>
      </c>
    </row>
    <row r="132" spans="19:24" x14ac:dyDescent="0.3">
      <c r="S132" s="5">
        <f t="shared" si="32"/>
        <v>46388</v>
      </c>
      <c r="T132">
        <f>VLOOKUP(S132,Assumptions!$J$5:$K$10,2)</f>
        <v>165.66333333333333</v>
      </c>
      <c r="U132">
        <f t="shared" si="18"/>
        <v>165.66333333333333</v>
      </c>
      <c r="V132">
        <f t="shared" si="22"/>
        <v>26477.138830660118</v>
      </c>
      <c r="W132">
        <f t="shared" si="33"/>
        <v>165.66333333333333</v>
      </c>
      <c r="X132">
        <f t="shared" si="23"/>
        <v>26477.138830660118</v>
      </c>
    </row>
    <row r="133" spans="19:24" x14ac:dyDescent="0.3">
      <c r="S133" s="5">
        <f t="shared" si="32"/>
        <v>46419</v>
      </c>
      <c r="T133">
        <f>VLOOKUP(S133,Assumptions!$J$5:$K$10,2)</f>
        <v>165.66333333333333</v>
      </c>
      <c r="U133">
        <f t="shared" ref="U133:U148" si="37">IF($P$7&gt;S133,T133,0)*IF(U134=0,IF(DAY($P$7)&lt;16,0.5,1),1)</f>
        <v>165.66333333333333</v>
      </c>
      <c r="V133">
        <f t="shared" si="22"/>
        <v>26772.083673960009</v>
      </c>
      <c r="W133">
        <f t="shared" si="33"/>
        <v>165.66333333333333</v>
      </c>
      <c r="X133">
        <f t="shared" si="23"/>
        <v>26772.083673960009</v>
      </c>
    </row>
    <row r="134" spans="19:24" x14ac:dyDescent="0.3">
      <c r="S134" s="5">
        <f t="shared" si="32"/>
        <v>46447</v>
      </c>
      <c r="T134">
        <f>VLOOKUP(S134,Assumptions!$J$5:$K$10,2)</f>
        <v>165.66333333333333</v>
      </c>
      <c r="U134">
        <f t="shared" si="37"/>
        <v>165.66333333333333</v>
      </c>
      <c r="V134">
        <f t="shared" ref="V134:V197" si="38">+U134*(1+$P$20)^(1/24)+V133*(1+$P$20)^(1/12)</f>
        <v>27068.46417619865</v>
      </c>
      <c r="W134">
        <f t="shared" si="33"/>
        <v>165.66333333333333</v>
      </c>
      <c r="X134">
        <f t="shared" ref="X134:X197" si="39">+W134*(1+$P$20)^(1/24)+X133*(1+$P$20)^(1/12)</f>
        <v>27068.46417619865</v>
      </c>
    </row>
    <row r="135" spans="19:24" x14ac:dyDescent="0.3">
      <c r="S135" s="5">
        <f t="shared" ref="S135:S198" si="40">IF(MONTH(S134)=12,DATE(YEAR(S134)+1,1,1),DATE(YEAR(S134),MONTH(S134)+1,1))</f>
        <v>46478</v>
      </c>
      <c r="T135">
        <f>VLOOKUP(S135,Assumptions!$J$5:$K$10,2)</f>
        <v>165.66333333333333</v>
      </c>
      <c r="U135">
        <f t="shared" si="37"/>
        <v>165.66333333333333</v>
      </c>
      <c r="V135">
        <f t="shared" si="38"/>
        <v>27366.287325518515</v>
      </c>
      <c r="W135">
        <f t="shared" ref="W135:W198" si="41">IF($P$18&gt;$S135,$T135,0)*IF(W136=0,IF(DAY($P$18)&lt;16,0.5,1),1)</f>
        <v>165.66333333333333</v>
      </c>
      <c r="X135">
        <f t="shared" si="39"/>
        <v>27366.287325518515</v>
      </c>
    </row>
    <row r="136" spans="19:24" x14ac:dyDescent="0.3">
      <c r="S136" s="5">
        <f t="shared" si="40"/>
        <v>46508</v>
      </c>
      <c r="T136">
        <f>VLOOKUP(S136,Assumptions!$J$5:$K$10,2)</f>
        <v>165.66333333333333</v>
      </c>
      <c r="U136">
        <f t="shared" si="37"/>
        <v>165.66333333333333</v>
      </c>
      <c r="V136">
        <f t="shared" si="38"/>
        <v>27665.560144077226</v>
      </c>
      <c r="W136">
        <f t="shared" si="41"/>
        <v>165.66333333333333</v>
      </c>
      <c r="X136">
        <f t="shared" si="39"/>
        <v>27665.560144077226</v>
      </c>
    </row>
    <row r="137" spans="19:24" x14ac:dyDescent="0.3">
      <c r="S137" s="5">
        <f t="shared" si="40"/>
        <v>46539</v>
      </c>
      <c r="T137">
        <f>VLOOKUP(S137,Assumptions!$J$5:$K$10,2)</f>
        <v>165.66333333333333</v>
      </c>
      <c r="U137">
        <f t="shared" si="37"/>
        <v>165.66333333333333</v>
      </c>
      <c r="V137">
        <f t="shared" si="38"/>
        <v>27966.289688213106</v>
      </c>
      <c r="W137">
        <f t="shared" si="41"/>
        <v>165.66333333333333</v>
      </c>
      <c r="X137">
        <f t="shared" si="39"/>
        <v>27966.289688213106</v>
      </c>
    </row>
    <row r="138" spans="19:24" x14ac:dyDescent="0.3">
      <c r="S138" s="5">
        <f t="shared" si="40"/>
        <v>46569</v>
      </c>
      <c r="T138">
        <f>VLOOKUP(S138,Assumptions!$J$5:$K$10,2)</f>
        <v>165.66333333333333</v>
      </c>
      <c r="U138">
        <f t="shared" si="37"/>
        <v>165.66333333333333</v>
      </c>
      <c r="V138">
        <f t="shared" si="38"/>
        <v>28268.483048611561</v>
      </c>
      <c r="W138">
        <f t="shared" si="41"/>
        <v>165.66333333333333</v>
      </c>
      <c r="X138">
        <f t="shared" si="39"/>
        <v>28268.483048611561</v>
      </c>
    </row>
    <row r="139" spans="19:24" x14ac:dyDescent="0.3">
      <c r="S139" s="5">
        <f t="shared" si="40"/>
        <v>46600</v>
      </c>
      <c r="T139">
        <f>VLOOKUP(S139,Assumptions!$J$5:$K$10,2)</f>
        <v>165.66333333333333</v>
      </c>
      <c r="U139">
        <f t="shared" si="37"/>
        <v>165.66333333333333</v>
      </c>
      <c r="V139">
        <f t="shared" si="38"/>
        <v>28572.147350472263</v>
      </c>
      <c r="W139">
        <f t="shared" si="41"/>
        <v>165.66333333333333</v>
      </c>
      <c r="X139">
        <f t="shared" si="39"/>
        <v>28572.147350472263</v>
      </c>
    </row>
    <row r="140" spans="19:24" x14ac:dyDescent="0.3">
      <c r="S140" s="5">
        <f t="shared" si="40"/>
        <v>46631</v>
      </c>
      <c r="T140">
        <f>VLOOKUP(S140,Assumptions!$J$5:$K$10,2)</f>
        <v>165.66333333333333</v>
      </c>
      <c r="U140">
        <f t="shared" si="37"/>
        <v>165.66333333333333</v>
      </c>
      <c r="V140">
        <f t="shared" si="38"/>
        <v>28877.289753677163</v>
      </c>
      <c r="W140">
        <f t="shared" si="41"/>
        <v>165.66333333333333</v>
      </c>
      <c r="X140">
        <f t="shared" si="39"/>
        <v>28877.289753677163</v>
      </c>
    </row>
    <row r="141" spans="19:24" x14ac:dyDescent="0.3">
      <c r="S141" s="5">
        <f t="shared" si="40"/>
        <v>46661</v>
      </c>
      <c r="T141">
        <f>VLOOKUP(S141,Assumptions!$J$5:$K$10,2)</f>
        <v>165.66333333333333</v>
      </c>
      <c r="U141">
        <f t="shared" si="37"/>
        <v>165.66333333333333</v>
      </c>
      <c r="V141">
        <f t="shared" si="38"/>
        <v>29183.917452959293</v>
      </c>
      <c r="W141">
        <f t="shared" si="41"/>
        <v>165.66333333333333</v>
      </c>
      <c r="X141">
        <f t="shared" si="39"/>
        <v>29183.917452959293</v>
      </c>
    </row>
    <row r="142" spans="19:24" x14ac:dyDescent="0.3">
      <c r="S142" s="5">
        <f t="shared" si="40"/>
        <v>46692</v>
      </c>
      <c r="T142">
        <f>VLOOKUP(S142,Assumptions!$J$5:$K$10,2)</f>
        <v>165.66333333333333</v>
      </c>
      <c r="U142">
        <f t="shared" si="37"/>
        <v>165.66333333333333</v>
      </c>
      <c r="V142">
        <f t="shared" si="38"/>
        <v>29492.037678072415</v>
      </c>
      <c r="W142">
        <f t="shared" si="41"/>
        <v>165.66333333333333</v>
      </c>
      <c r="X142">
        <f t="shared" si="39"/>
        <v>29492.037678072415</v>
      </c>
    </row>
    <row r="143" spans="19:24" x14ac:dyDescent="0.3">
      <c r="S143" s="5">
        <f t="shared" si="40"/>
        <v>46722</v>
      </c>
      <c r="T143">
        <f>VLOOKUP(S143,Assumptions!$J$5:$K$10,2)</f>
        <v>165.66333333333333</v>
      </c>
      <c r="U143">
        <f t="shared" si="37"/>
        <v>165.66333333333333</v>
      </c>
      <c r="V143">
        <f t="shared" si="38"/>
        <v>29801.657693961479</v>
      </c>
      <c r="W143">
        <f t="shared" si="41"/>
        <v>165.66333333333333</v>
      </c>
      <c r="X143">
        <f t="shared" si="39"/>
        <v>29801.657693961479</v>
      </c>
    </row>
    <row r="144" spans="19:24" x14ac:dyDescent="0.3">
      <c r="S144" s="5">
        <f t="shared" si="40"/>
        <v>46753</v>
      </c>
      <c r="T144">
        <f>VLOOKUP(S144,Assumptions!$J$5:$K$10,2)</f>
        <v>165.66333333333333</v>
      </c>
      <c r="U144">
        <f t="shared" si="37"/>
        <v>0</v>
      </c>
      <c r="V144">
        <f t="shared" si="38"/>
        <v>29946.718769717882</v>
      </c>
      <c r="W144">
        <f t="shared" si="41"/>
        <v>165.66333333333333</v>
      </c>
      <c r="X144">
        <f t="shared" si="39"/>
        <v>30112.784800933925</v>
      </c>
    </row>
    <row r="145" spans="19:24" x14ac:dyDescent="0.3">
      <c r="S145" s="5">
        <f t="shared" si="40"/>
        <v>46784</v>
      </c>
      <c r="T145">
        <f>VLOOKUP(S145,Assumptions!$J$5:$K$10,2)</f>
        <v>165.66333333333333</v>
      </c>
      <c r="U145">
        <f t="shared" si="37"/>
        <v>0</v>
      </c>
      <c r="V145">
        <f t="shared" si="38"/>
        <v>30092.485937595589</v>
      </c>
      <c r="W145">
        <f t="shared" si="41"/>
        <v>165.66333333333333</v>
      </c>
      <c r="X145">
        <f t="shared" si="39"/>
        <v>30425.426334831809</v>
      </c>
    </row>
    <row r="146" spans="19:24" x14ac:dyDescent="0.3">
      <c r="S146" s="5">
        <f t="shared" si="40"/>
        <v>46813</v>
      </c>
      <c r="T146">
        <f>VLOOKUP(S146,Assumptions!$J$5:$K$10,2)</f>
        <v>165.66333333333333</v>
      </c>
      <c r="U146">
        <f t="shared" si="37"/>
        <v>0</v>
      </c>
      <c r="V146">
        <f t="shared" si="38"/>
        <v>30238.962634533709</v>
      </c>
      <c r="W146">
        <f t="shared" si="41"/>
        <v>165.66333333333333</v>
      </c>
      <c r="X146">
        <f t="shared" si="39"/>
        <v>30739.589667204767</v>
      </c>
    </row>
    <row r="147" spans="19:24" x14ac:dyDescent="0.3">
      <c r="S147" s="5">
        <f t="shared" si="40"/>
        <v>46844</v>
      </c>
      <c r="T147">
        <f>VLOOKUP(S147,Assumptions!$J$5:$K$10,2)</f>
        <v>165.66333333333333</v>
      </c>
      <c r="U147">
        <f t="shared" si="37"/>
        <v>0</v>
      </c>
      <c r="V147">
        <f t="shared" si="38"/>
        <v>30386.152314200823</v>
      </c>
      <c r="W147">
        <f t="shared" si="41"/>
        <v>165.66333333333333</v>
      </c>
      <c r="X147">
        <f t="shared" si="39"/>
        <v>31055.282205483825</v>
      </c>
    </row>
    <row r="148" spans="19:24" x14ac:dyDescent="0.3">
      <c r="S148" s="5">
        <f t="shared" si="40"/>
        <v>46874</v>
      </c>
      <c r="T148">
        <f>VLOOKUP(S148,Assumptions!$J$5:$K$10,2)</f>
        <v>165.66333333333333</v>
      </c>
      <c r="U148">
        <f t="shared" si="37"/>
        <v>0</v>
      </c>
      <c r="V148">
        <f t="shared" si="38"/>
        <v>30534.058447076412</v>
      </c>
      <c r="W148">
        <f t="shared" si="41"/>
        <v>165.66333333333333</v>
      </c>
      <c r="X148">
        <f t="shared" si="39"/>
        <v>31372.511393156059</v>
      </c>
    </row>
    <row r="149" spans="19:24" x14ac:dyDescent="0.3">
      <c r="S149" s="5">
        <f t="shared" si="40"/>
        <v>46905</v>
      </c>
      <c r="T149">
        <f>VLOOKUP(S149,Assumptions!$J$5:$K$10,2)</f>
        <v>165.66333333333333</v>
      </c>
      <c r="U149">
        <f>IF($P$7&gt;S149,T149,0)*IF(U150=0,IF(DAY($P$7)&lt;16,0.5,1),1)</f>
        <v>0</v>
      </c>
      <c r="V149">
        <f t="shared" si="38"/>
        <v>30682.684520532697</v>
      </c>
      <c r="W149">
        <f t="shared" si="41"/>
        <v>165.66333333333333</v>
      </c>
      <c r="X149">
        <f t="shared" si="39"/>
        <v>31691.28470994009</v>
      </c>
    </row>
    <row r="150" spans="19:24" x14ac:dyDescent="0.3">
      <c r="S150" s="5">
        <f t="shared" si="40"/>
        <v>46935</v>
      </c>
      <c r="T150">
        <f>VLOOKUP(S150,Assumptions!$J$5:$K$10,2)</f>
        <v>165.66333333333333</v>
      </c>
      <c r="U150">
        <f t="shared" ref="U150:U171" si="42">IF($P$7&gt;S150,T150,0)*IF(U151=0,IF(DAY($P$7)&lt;16,0.5,1),1)</f>
        <v>0</v>
      </c>
      <c r="V150">
        <f t="shared" si="38"/>
        <v>30832.03403891686</v>
      </c>
      <c r="W150">
        <f t="shared" si="41"/>
        <v>165.66333333333333</v>
      </c>
      <c r="X150">
        <f t="shared" si="39"/>
        <v>32011.609671962451</v>
      </c>
    </row>
    <row r="151" spans="19:24" x14ac:dyDescent="0.3">
      <c r="S151" s="5">
        <f t="shared" si="40"/>
        <v>46966</v>
      </c>
      <c r="T151">
        <f>VLOOKUP(S151,Assumptions!$J$5:$K$10,2)</f>
        <v>165.66333333333333</v>
      </c>
      <c r="U151">
        <f t="shared" si="42"/>
        <v>0</v>
      </c>
      <c r="V151">
        <f t="shared" si="38"/>
        <v>30982.110523633666</v>
      </c>
      <c r="W151">
        <f t="shared" si="41"/>
        <v>165.66333333333333</v>
      </c>
      <c r="X151">
        <f t="shared" si="39"/>
        <v>32333.493831934797</v>
      </c>
    </row>
    <row r="152" spans="19:24" x14ac:dyDescent="0.3">
      <c r="S152" s="5">
        <f t="shared" si="40"/>
        <v>46997</v>
      </c>
      <c r="T152">
        <f>VLOOKUP(S152,Assumptions!$J$5:$K$10,2)</f>
        <v>165.66333333333333</v>
      </c>
      <c r="U152">
        <f t="shared" si="42"/>
        <v>0</v>
      </c>
      <c r="V152">
        <f t="shared" si="38"/>
        <v>31132.917513228502</v>
      </c>
      <c r="W152">
        <f t="shared" si="41"/>
        <v>165.66333333333333</v>
      </c>
      <c r="X152">
        <f t="shared" si="39"/>
        <v>32656.944779331989</v>
      </c>
    </row>
    <row r="153" spans="19:24" x14ac:dyDescent="0.3">
      <c r="S153" s="5">
        <f t="shared" si="40"/>
        <v>47027</v>
      </c>
      <c r="T153">
        <f>VLOOKUP(S153,Assumptions!$J$5:$K$10,2)</f>
        <v>165.66333333333333</v>
      </c>
      <c r="U153">
        <f t="shared" si="42"/>
        <v>0</v>
      </c>
      <c r="V153">
        <f t="shared" si="38"/>
        <v>31284.458563470795</v>
      </c>
      <c r="W153">
        <f t="shared" si="41"/>
        <v>165.66333333333333</v>
      </c>
      <c r="X153">
        <f t="shared" si="39"/>
        <v>32981.970140571044</v>
      </c>
    </row>
    <row r="154" spans="19:24" x14ac:dyDescent="0.3">
      <c r="S154" s="5">
        <f t="shared" si="40"/>
        <v>47058</v>
      </c>
      <c r="T154">
        <f>VLOOKUP(S154,Assumptions!$J$5:$K$10,2)</f>
        <v>165.66333333333333</v>
      </c>
      <c r="U154">
        <f t="shared" si="42"/>
        <v>0</v>
      </c>
      <c r="V154">
        <f t="shared" si="38"/>
        <v>31436.737247437868</v>
      </c>
      <c r="W154">
        <f t="shared" si="41"/>
        <v>165.66333333333333</v>
      </c>
      <c r="X154">
        <f t="shared" si="39"/>
        <v>33308.577579190947</v>
      </c>
    </row>
    <row r="155" spans="19:24" x14ac:dyDescent="0.3">
      <c r="S155" s="5">
        <f t="shared" si="40"/>
        <v>47088</v>
      </c>
      <c r="T155">
        <f>VLOOKUP(S155,Assumptions!$J$5:$K$10,2)</f>
        <v>165.66333333333333</v>
      </c>
      <c r="U155">
        <f t="shared" si="42"/>
        <v>0</v>
      </c>
      <c r="V155">
        <f t="shared" si="38"/>
        <v>31589.757155599174</v>
      </c>
      <c r="W155">
        <f t="shared" si="41"/>
        <v>165.66333333333333</v>
      </c>
      <c r="X155">
        <f t="shared" si="39"/>
        <v>33636.774796033351</v>
      </c>
    </row>
    <row r="156" spans="19:24" x14ac:dyDescent="0.3">
      <c r="S156" s="5">
        <f t="shared" si="40"/>
        <v>47119</v>
      </c>
      <c r="T156">
        <f>VLOOKUP(S156,Assumptions!$J$5:$K$10,2)</f>
        <v>165.66333333333333</v>
      </c>
      <c r="U156">
        <f t="shared" si="42"/>
        <v>0</v>
      </c>
      <c r="V156">
        <f t="shared" si="38"/>
        <v>31743.521895900962</v>
      </c>
      <c r="W156">
        <f t="shared" si="41"/>
        <v>165.66333333333333</v>
      </c>
      <c r="X156">
        <f t="shared" si="39"/>
        <v>33966.569529424138</v>
      </c>
    </row>
    <row r="157" spans="19:24" x14ac:dyDescent="0.3">
      <c r="S157" s="5">
        <f t="shared" si="40"/>
        <v>47150</v>
      </c>
      <c r="T157">
        <f>VLOOKUP(S157,Assumptions!$J$5:$K$10,2)</f>
        <v>165.66333333333333</v>
      </c>
      <c r="U157">
        <f t="shared" si="42"/>
        <v>0</v>
      </c>
      <c r="V157">
        <f t="shared" si="38"/>
        <v>31898.035093851333</v>
      </c>
      <c r="W157">
        <f t="shared" si="41"/>
        <v>165.66333333333333</v>
      </c>
      <c r="X157">
        <f t="shared" si="39"/>
        <v>34297.969555355892</v>
      </c>
    </row>
    <row r="158" spans="19:24" x14ac:dyDescent="0.3">
      <c r="S158" s="5">
        <f t="shared" si="40"/>
        <v>47178</v>
      </c>
      <c r="T158">
        <f>VLOOKUP(S158,Assumptions!$J$5:$K$10,2)</f>
        <v>165.66333333333333</v>
      </c>
      <c r="U158">
        <f t="shared" si="42"/>
        <v>0</v>
      </c>
      <c r="V158">
        <f t="shared" si="38"/>
        <v>32053.300392605743</v>
      </c>
      <c r="W158">
        <f t="shared" si="41"/>
        <v>165.66333333333333</v>
      </c>
      <c r="X158">
        <f t="shared" si="39"/>
        <v>34630.982687671225</v>
      </c>
    </row>
    <row r="159" spans="19:24" x14ac:dyDescent="0.3">
      <c r="S159" s="5">
        <f t="shared" si="40"/>
        <v>47209</v>
      </c>
      <c r="T159">
        <f>VLOOKUP(S159,Assumptions!$J$5:$K$10,2)</f>
        <v>165.66333333333333</v>
      </c>
      <c r="U159">
        <f t="shared" si="42"/>
        <v>0</v>
      </c>
      <c r="V159">
        <f t="shared" si="38"/>
        <v>32209.321453052882</v>
      </c>
      <c r="W159">
        <f t="shared" si="41"/>
        <v>165.66333333333333</v>
      </c>
      <c r="X159">
        <f t="shared" si="39"/>
        <v>34965.616778247022</v>
      </c>
    </row>
    <row r="160" spans="19:24" x14ac:dyDescent="0.3">
      <c r="S160" s="5">
        <f t="shared" si="40"/>
        <v>47239</v>
      </c>
      <c r="T160">
        <f>VLOOKUP(S160,Assumptions!$J$5:$K$10,2)</f>
        <v>165.66333333333333</v>
      </c>
      <c r="U160">
        <f t="shared" si="42"/>
        <v>0</v>
      </c>
      <c r="V160">
        <f t="shared" si="38"/>
        <v>32366.101953901005</v>
      </c>
      <c r="W160">
        <f t="shared" si="41"/>
        <v>165.66333333333333</v>
      </c>
      <c r="X160">
        <f t="shared" si="39"/>
        <v>35301.879717179589</v>
      </c>
    </row>
    <row r="161" spans="19:24" x14ac:dyDescent="0.3">
      <c r="S161" s="5">
        <f t="shared" si="40"/>
        <v>47270</v>
      </c>
      <c r="T161">
        <f>VLOOKUP(S161,Assumptions!$J$5:$K$10,2)</f>
        <v>165.66333333333333</v>
      </c>
      <c r="U161">
        <f t="shared" si="42"/>
        <v>0</v>
      </c>
      <c r="V161">
        <f t="shared" si="38"/>
        <v>32523.645591764667</v>
      </c>
      <c r="W161">
        <f t="shared" si="41"/>
        <v>165.66333333333333</v>
      </c>
      <c r="X161">
        <f t="shared" si="39"/>
        <v>35639.779432970659</v>
      </c>
    </row>
    <row r="162" spans="19:24" x14ac:dyDescent="0.3">
      <c r="S162" s="5">
        <f t="shared" si="40"/>
        <v>47300</v>
      </c>
      <c r="T162">
        <f>VLOOKUP(S162,Assumptions!$J$5:$K$10,2)</f>
        <v>165.66333333333333</v>
      </c>
      <c r="U162">
        <f t="shared" si="42"/>
        <v>0</v>
      </c>
      <c r="V162">
        <f t="shared" si="38"/>
        <v>32681.956081251879</v>
      </c>
      <c r="W162">
        <f t="shared" si="41"/>
        <v>165.66333333333333</v>
      </c>
      <c r="X162">
        <f t="shared" si="39"/>
        <v>35979.323892714354</v>
      </c>
    </row>
    <row r="163" spans="19:24" x14ac:dyDescent="0.3">
      <c r="S163" s="5">
        <f t="shared" si="40"/>
        <v>47331</v>
      </c>
      <c r="T163">
        <f>VLOOKUP(S163,Assumptions!$J$5:$K$10,2)</f>
        <v>165.66333333333333</v>
      </c>
      <c r="U163">
        <f t="shared" si="42"/>
        <v>0</v>
      </c>
      <c r="V163">
        <f t="shared" si="38"/>
        <v>32841.037155051694</v>
      </c>
      <c r="W163">
        <f t="shared" si="41"/>
        <v>165.66333333333333</v>
      </c>
      <c r="X163">
        <f t="shared" si="39"/>
        <v>36320.521102285034</v>
      </c>
    </row>
    <row r="164" spans="19:24" x14ac:dyDescent="0.3">
      <c r="S164" s="5">
        <f t="shared" si="40"/>
        <v>47362</v>
      </c>
      <c r="T164">
        <f>VLOOKUP(S164,Assumptions!$J$5:$K$10,2)</f>
        <v>165.66333333333333</v>
      </c>
      <c r="U164">
        <f t="shared" si="42"/>
        <v>0</v>
      </c>
      <c r="V164">
        <f t="shared" si="38"/>
        <v>33000.892564022215</v>
      </c>
      <c r="W164">
        <f t="shared" si="41"/>
        <v>165.66333333333333</v>
      </c>
      <c r="X164">
        <f t="shared" si="39"/>
        <v>36663.379106526059</v>
      </c>
    </row>
    <row r="165" spans="19:24" x14ac:dyDescent="0.3">
      <c r="S165" s="5">
        <f t="shared" si="40"/>
        <v>47392</v>
      </c>
      <c r="T165">
        <f>VLOOKUP(S165,Assumptions!$J$5:$K$10,2)</f>
        <v>165.66333333333333</v>
      </c>
      <c r="U165">
        <f t="shared" si="42"/>
        <v>0</v>
      </c>
      <c r="V165">
        <f t="shared" si="38"/>
        <v>33161.52607727905</v>
      </c>
      <c r="W165">
        <f t="shared" si="41"/>
        <v>165.66333333333333</v>
      </c>
      <c r="X165">
        <f t="shared" si="39"/>
        <v>37007.90598943946</v>
      </c>
    </row>
    <row r="166" spans="19:24" x14ac:dyDescent="0.3">
      <c r="S166" s="5">
        <f t="shared" si="40"/>
        <v>47423</v>
      </c>
      <c r="T166">
        <f>VLOOKUP(S166,Assumptions!$J$5:$K$10,2)</f>
        <v>165.66333333333333</v>
      </c>
      <c r="U166">
        <f t="shared" si="42"/>
        <v>0</v>
      </c>
      <c r="V166">
        <f t="shared" si="38"/>
        <v>33322.94148228415</v>
      </c>
      <c r="W166">
        <f t="shared" si="41"/>
        <v>165.66333333333333</v>
      </c>
      <c r="X166">
        <f t="shared" si="39"/>
        <v>37354.109874376554</v>
      </c>
    </row>
    <row r="167" spans="19:24" x14ac:dyDescent="0.3">
      <c r="S167" s="5">
        <f t="shared" si="40"/>
        <v>47453</v>
      </c>
      <c r="T167">
        <f>VLOOKUP(S167,Assumptions!$J$5:$K$10,2)</f>
        <v>165.66333333333333</v>
      </c>
      <c r="U167">
        <f t="shared" si="42"/>
        <v>0</v>
      </c>
      <c r="V167">
        <f t="shared" si="38"/>
        <v>33485.142584935136</v>
      </c>
      <c r="W167">
        <f t="shared" si="41"/>
        <v>165.66333333333333</v>
      </c>
      <c r="X167">
        <f t="shared" si="39"/>
        <v>37701.998924229505</v>
      </c>
    </row>
    <row r="168" spans="19:24" x14ac:dyDescent="0.3">
      <c r="S168" s="5">
        <f t="shared" si="40"/>
        <v>47484</v>
      </c>
      <c r="T168">
        <f>VLOOKUP(S168,Assumptions!$J$5:$K$10,2)</f>
        <v>165.66333333333333</v>
      </c>
      <c r="U168">
        <f t="shared" si="42"/>
        <v>0</v>
      </c>
      <c r="V168">
        <f t="shared" si="38"/>
        <v>33648.133209655032</v>
      </c>
      <c r="W168">
        <f t="shared" si="41"/>
        <v>165.66333333333333</v>
      </c>
      <c r="X168">
        <f t="shared" si="39"/>
        <v>38051.581341623743</v>
      </c>
    </row>
    <row r="169" spans="19:24" x14ac:dyDescent="0.3">
      <c r="S169" s="5">
        <f t="shared" si="40"/>
        <v>47515</v>
      </c>
      <c r="T169">
        <f>VLOOKUP(S169,Assumptions!$J$5:$K$10,2)</f>
        <v>165.66333333333333</v>
      </c>
      <c r="U169">
        <f t="shared" si="42"/>
        <v>0</v>
      </c>
      <c r="V169">
        <f t="shared" si="38"/>
        <v>33811.917199482428</v>
      </c>
      <c r="W169">
        <f t="shared" si="41"/>
        <v>165.66333333333333</v>
      </c>
      <c r="X169">
        <f t="shared" si="39"/>
        <v>38402.865369111401</v>
      </c>
    </row>
    <row r="170" spans="19:24" x14ac:dyDescent="0.3">
      <c r="S170" s="5">
        <f t="shared" si="40"/>
        <v>47543</v>
      </c>
      <c r="T170">
        <f>VLOOKUP(S170,Assumptions!$J$5:$K$10,2)</f>
        <v>165.66333333333333</v>
      </c>
      <c r="U170">
        <f t="shared" si="42"/>
        <v>0</v>
      </c>
      <c r="V170">
        <f t="shared" si="38"/>
        <v>33976.498416162103</v>
      </c>
      <c r="W170">
        <f t="shared" si="41"/>
        <v>165.66333333333333</v>
      </c>
      <c r="X170">
        <f t="shared" si="39"/>
        <v>38755.859289365653</v>
      </c>
    </row>
    <row r="171" spans="19:24" x14ac:dyDescent="0.3">
      <c r="S171" s="5">
        <f t="shared" si="40"/>
        <v>47574</v>
      </c>
      <c r="T171">
        <f>VLOOKUP(S171,Assumptions!$J$5:$K$10,2)</f>
        <v>165.66333333333333</v>
      </c>
      <c r="U171">
        <f t="shared" si="42"/>
        <v>0</v>
      </c>
      <c r="V171">
        <f t="shared" si="38"/>
        <v>34141.880740236069</v>
      </c>
      <c r="W171">
        <f t="shared" si="41"/>
        <v>165.66333333333333</v>
      </c>
      <c r="X171">
        <f t="shared" si="39"/>
        <v>39110.571425376002</v>
      </c>
    </row>
    <row r="172" spans="19:24" x14ac:dyDescent="0.3">
      <c r="S172" s="5">
        <f t="shared" si="40"/>
        <v>47604</v>
      </c>
      <c r="T172">
        <f>VLOOKUP(S172,Assumptions!$J$5:$K$10,2)</f>
        <v>165.66333333333333</v>
      </c>
      <c r="U172">
        <f t="shared" ref="U172:U235" si="43">IF($P$7&gt;S172,T172,0)*IF(U173=0,IF(DAY($P$7)&lt;16,0.5,1),1)</f>
        <v>0</v>
      </c>
      <c r="V172">
        <f t="shared" si="38"/>
        <v>34308.06807113508</v>
      </c>
      <c r="W172">
        <f t="shared" si="41"/>
        <v>165.66333333333333</v>
      </c>
      <c r="X172">
        <f t="shared" si="39"/>
        <v>39467.010140644517</v>
      </c>
    </row>
    <row r="173" spans="19:24" x14ac:dyDescent="0.3">
      <c r="S173" s="5">
        <f t="shared" si="40"/>
        <v>47635</v>
      </c>
      <c r="T173">
        <f>VLOOKUP(S173,Assumptions!$J$5:$K$10,2)</f>
        <v>165.66333333333333</v>
      </c>
      <c r="U173">
        <f t="shared" si="43"/>
        <v>0</v>
      </c>
      <c r="V173">
        <f t="shared" si="38"/>
        <v>34475.064327270564</v>
      </c>
      <c r="W173">
        <f t="shared" si="41"/>
        <v>165.66333333333333</v>
      </c>
      <c r="X173">
        <f t="shared" si="39"/>
        <v>39825.183839383055</v>
      </c>
    </row>
    <row r="174" spans="19:24" x14ac:dyDescent="0.3">
      <c r="S174" s="5">
        <f t="shared" si="40"/>
        <v>47665</v>
      </c>
      <c r="T174">
        <f>VLOOKUP(S174,Assumptions!$J$5:$K$10,2)</f>
        <v>165.66333333333333</v>
      </c>
      <c r="U174">
        <f t="shared" si="43"/>
        <v>0</v>
      </c>
      <c r="V174">
        <f t="shared" si="38"/>
        <v>34642.873446127007</v>
      </c>
      <c r="W174">
        <f t="shared" si="41"/>
        <v>165.66333333333333</v>
      </c>
      <c r="X174">
        <f t="shared" si="39"/>
        <v>40185.100966711376</v>
      </c>
    </row>
    <row r="175" spans="19:24" x14ac:dyDescent="0.3">
      <c r="S175" s="5">
        <f t="shared" si="40"/>
        <v>47696</v>
      </c>
      <c r="T175">
        <f>VLOOKUP(S175,Assumptions!$J$5:$K$10,2)</f>
        <v>165.66333333333333</v>
      </c>
      <c r="U175">
        <f t="shared" si="43"/>
        <v>0</v>
      </c>
      <c r="V175">
        <f t="shared" si="38"/>
        <v>34811.499384354807</v>
      </c>
      <c r="W175">
        <f t="shared" si="41"/>
        <v>165.66333333333333</v>
      </c>
      <c r="X175">
        <f t="shared" si="39"/>
        <v>40546.7700088563</v>
      </c>
    </row>
    <row r="176" spans="19:24" x14ac:dyDescent="0.3">
      <c r="S176" s="5">
        <f t="shared" si="40"/>
        <v>47727</v>
      </c>
      <c r="T176">
        <f>VLOOKUP(S176,Assumptions!$J$5:$K$10,2)</f>
        <v>165.66333333333333</v>
      </c>
      <c r="U176">
        <f t="shared" si="43"/>
        <v>0</v>
      </c>
      <c r="V176">
        <f t="shared" si="38"/>
        <v>34980.946117863561</v>
      </c>
      <c r="W176">
        <f t="shared" si="41"/>
        <v>165.66333333333333</v>
      </c>
      <c r="X176">
        <f t="shared" si="39"/>
        <v>40910.199493351785</v>
      </c>
    </row>
    <row r="177" spans="19:24" x14ac:dyDescent="0.3">
      <c r="S177" s="5">
        <f t="shared" si="40"/>
        <v>47757</v>
      </c>
      <c r="T177">
        <f>VLOOKUP(S177,Assumptions!$J$5:$K$10,2)</f>
        <v>165.66333333333333</v>
      </c>
      <c r="U177">
        <f t="shared" si="43"/>
        <v>0</v>
      </c>
      <c r="V177">
        <f t="shared" si="38"/>
        <v>35151.217641915806</v>
      </c>
      <c r="W177">
        <f t="shared" si="41"/>
        <v>165.66333333333333</v>
      </c>
      <c r="X177">
        <f t="shared" si="39"/>
        <v>41275.397989239988</v>
      </c>
    </row>
    <row r="178" spans="19:24" x14ac:dyDescent="0.3">
      <c r="S178" s="5">
        <f t="shared" si="40"/>
        <v>47788</v>
      </c>
      <c r="T178">
        <f>VLOOKUP(S178,Assumptions!$J$5:$K$10,2)</f>
        <v>165.66333333333333</v>
      </c>
      <c r="U178">
        <f t="shared" si="43"/>
        <v>0</v>
      </c>
      <c r="V178">
        <f t="shared" si="38"/>
        <v>35322.317971221208</v>
      </c>
      <c r="W178">
        <f t="shared" si="41"/>
        <v>165.66333333333333</v>
      </c>
      <c r="X178">
        <f t="shared" si="39"/>
        <v>41642.37410727331</v>
      </c>
    </row>
    <row r="179" spans="19:24" x14ac:dyDescent="0.3">
      <c r="S179" s="5">
        <f t="shared" si="40"/>
        <v>47818</v>
      </c>
      <c r="T179">
        <f>VLOOKUP(S179,Assumptions!$J$5:$K$10,2)</f>
        <v>165.66333333333333</v>
      </c>
      <c r="U179">
        <f t="shared" si="43"/>
        <v>0</v>
      </c>
      <c r="V179">
        <f t="shared" si="38"/>
        <v>35494.251140031251</v>
      </c>
      <c r="W179">
        <f t="shared" si="41"/>
        <v>165.66333333333333</v>
      </c>
      <c r="X179">
        <f t="shared" si="39"/>
        <v>42011.136500117434</v>
      </c>
    </row>
    <row r="180" spans="19:24" x14ac:dyDescent="0.3">
      <c r="S180" s="5">
        <f t="shared" si="40"/>
        <v>47849</v>
      </c>
      <c r="T180">
        <f>VLOOKUP(S180,Assumptions!$J$5:$K$10,2)</f>
        <v>165.66333333333333</v>
      </c>
      <c r="U180">
        <f t="shared" si="43"/>
        <v>0</v>
      </c>
      <c r="V180">
        <f t="shared" si="38"/>
        <v>35667.02120223434</v>
      </c>
      <c r="W180">
        <f t="shared" si="41"/>
        <v>165.66333333333333</v>
      </c>
      <c r="X180">
        <f t="shared" si="39"/>
        <v>42381.693862555323</v>
      </c>
    </row>
    <row r="181" spans="19:24" x14ac:dyDescent="0.3">
      <c r="S181" s="5">
        <f t="shared" si="40"/>
        <v>47880</v>
      </c>
      <c r="T181">
        <f>VLOOKUP(S181,Assumptions!$J$5:$K$10,2)</f>
        <v>165.66333333333333</v>
      </c>
      <c r="U181">
        <f t="shared" si="43"/>
        <v>0</v>
      </c>
      <c r="V181">
        <f t="shared" si="38"/>
        <v>35840.632231451382</v>
      </c>
      <c r="W181">
        <f t="shared" si="41"/>
        <v>165.66333333333333</v>
      </c>
      <c r="X181">
        <f t="shared" si="39"/>
        <v>42754.054931692241</v>
      </c>
    </row>
    <row r="182" spans="19:24" x14ac:dyDescent="0.3">
      <c r="S182" s="5">
        <f t="shared" si="40"/>
        <v>47908</v>
      </c>
      <c r="T182">
        <f>VLOOKUP(S182,Assumptions!$J$5:$K$10,2)</f>
        <v>165.66333333333333</v>
      </c>
      <c r="U182">
        <f t="shared" si="43"/>
        <v>0</v>
      </c>
      <c r="V182">
        <f t="shared" si="38"/>
        <v>36015.088321131836</v>
      </c>
      <c r="W182">
        <f t="shared" si="41"/>
        <v>165.66333333333333</v>
      </c>
      <c r="X182">
        <f t="shared" si="39"/>
        <v>43128.228487161745</v>
      </c>
    </row>
    <row r="183" spans="19:24" x14ac:dyDescent="0.3">
      <c r="S183" s="5">
        <f t="shared" si="40"/>
        <v>47939</v>
      </c>
      <c r="T183">
        <f>VLOOKUP(S183,Assumptions!$J$5:$K$10,2)</f>
        <v>165.66333333333333</v>
      </c>
      <c r="U183">
        <f t="shared" si="43"/>
        <v>0</v>
      </c>
      <c r="V183">
        <f t="shared" si="38"/>
        <v>36190.393584650243</v>
      </c>
      <c r="W183">
        <f t="shared" si="41"/>
        <v>165.66333333333333</v>
      </c>
      <c r="X183">
        <f t="shared" si="39"/>
        <v>43504.223351332716</v>
      </c>
    </row>
    <row r="184" spans="19:24" x14ac:dyDescent="0.3">
      <c r="S184" s="5">
        <f t="shared" si="40"/>
        <v>47969</v>
      </c>
      <c r="T184">
        <f>VLOOKUP(S184,Assumptions!$J$5:$K$10,2)</f>
        <v>165.66333333333333</v>
      </c>
      <c r="U184">
        <f t="shared" si="43"/>
        <v>0</v>
      </c>
      <c r="V184">
        <f t="shared" si="38"/>
        <v>36366.552155403195</v>
      </c>
      <c r="W184">
        <f t="shared" si="41"/>
        <v>165.66333333333333</v>
      </c>
      <c r="X184">
        <f t="shared" si="39"/>
        <v>43882.048389517346</v>
      </c>
    </row>
    <row r="185" spans="19:24" x14ac:dyDescent="0.3">
      <c r="S185" s="5">
        <f t="shared" si="40"/>
        <v>48000</v>
      </c>
      <c r="T185">
        <f>VLOOKUP(S185,Assumptions!$J$5:$K$10,2)</f>
        <v>165.66333333333333</v>
      </c>
      <c r="U185">
        <f t="shared" si="43"/>
        <v>0</v>
      </c>
      <c r="V185">
        <f t="shared" si="38"/>
        <v>36543.568186906807</v>
      </c>
      <c r="W185">
        <f t="shared" si="41"/>
        <v>165.66333333333333</v>
      </c>
      <c r="X185">
        <f t="shared" si="39"/>
        <v>44261.712510180194</v>
      </c>
    </row>
    <row r="186" spans="19:24" x14ac:dyDescent="0.3">
      <c r="S186" s="5">
        <f t="shared" si="40"/>
        <v>48030</v>
      </c>
      <c r="T186">
        <f>VLOOKUP(S186,Assumptions!$J$5:$K$10,2)</f>
        <v>165.66333333333333</v>
      </c>
      <c r="U186">
        <f t="shared" si="43"/>
        <v>0</v>
      </c>
      <c r="V186">
        <f t="shared" si="38"/>
        <v>36721.445852894634</v>
      </c>
      <c r="W186">
        <f t="shared" si="41"/>
        <v>165.66333333333333</v>
      </c>
      <c r="X186">
        <f t="shared" si="39"/>
        <v>44643.224665148213</v>
      </c>
    </row>
    <row r="187" spans="19:24" x14ac:dyDescent="0.3">
      <c r="S187" s="5">
        <f t="shared" si="40"/>
        <v>48061</v>
      </c>
      <c r="T187">
        <f>VLOOKUP(S187,Assumptions!$J$5:$K$10,2)</f>
        <v>165.66333333333333</v>
      </c>
      <c r="U187">
        <f t="shared" si="43"/>
        <v>0</v>
      </c>
      <c r="V187">
        <f t="shared" si="38"/>
        <v>36900.189347416104</v>
      </c>
      <c r="W187">
        <f t="shared" si="41"/>
        <v>165.66333333333333</v>
      </c>
      <c r="X187">
        <f t="shared" si="39"/>
        <v>45026.593849821831</v>
      </c>
    </row>
    <row r="188" spans="19:24" x14ac:dyDescent="0.3">
      <c r="S188" s="5">
        <f t="shared" si="40"/>
        <v>48092</v>
      </c>
      <c r="T188">
        <f>VLOOKUP(S188,Assumptions!$J$5:$K$10,2)</f>
        <v>165.66333333333333</v>
      </c>
      <c r="U188">
        <f t="shared" si="43"/>
        <v>0</v>
      </c>
      <c r="V188">
        <f t="shared" si="38"/>
        <v>37079.802884935387</v>
      </c>
      <c r="W188">
        <f t="shared" si="41"/>
        <v>165.66333333333333</v>
      </c>
      <c r="X188">
        <f t="shared" si="39"/>
        <v>45411.829103387041</v>
      </c>
    </row>
    <row r="189" spans="19:24" x14ac:dyDescent="0.3">
      <c r="S189" s="5">
        <f t="shared" si="40"/>
        <v>48122</v>
      </c>
      <c r="T189">
        <f>VLOOKUP(S189,Assumptions!$J$5:$K$10,2)</f>
        <v>165.66333333333333</v>
      </c>
      <c r="U189">
        <f t="shared" si="43"/>
        <v>0</v>
      </c>
      <c r="V189">
        <f t="shared" si="38"/>
        <v>37260.290700430764</v>
      </c>
      <c r="W189">
        <f t="shared" si="41"/>
        <v>165.66333333333333</v>
      </c>
      <c r="X189">
        <f t="shared" si="39"/>
        <v>45798.939509028532</v>
      </c>
    </row>
    <row r="190" spans="19:24" x14ac:dyDescent="0.3">
      <c r="S190" s="5">
        <f t="shared" si="40"/>
        <v>48153</v>
      </c>
      <c r="T190">
        <f>VLOOKUP(S190,Assumptions!$J$5:$K$10,2)</f>
        <v>165.66333333333333</v>
      </c>
      <c r="U190">
        <f t="shared" si="43"/>
        <v>0</v>
      </c>
      <c r="V190">
        <f t="shared" si="38"/>
        <v>37441.65704949449</v>
      </c>
      <c r="W190">
        <f t="shared" si="41"/>
        <v>165.66333333333333</v>
      </c>
      <c r="X190">
        <f t="shared" si="39"/>
        <v>46187.934194143854</v>
      </c>
    </row>
    <row r="191" spans="19:24" x14ac:dyDescent="0.3">
      <c r="S191" s="5">
        <f t="shared" si="40"/>
        <v>48183</v>
      </c>
      <c r="T191">
        <f>VLOOKUP(S191,Assumptions!$J$5:$K$10,2)</f>
        <v>165.66333333333333</v>
      </c>
      <c r="U191">
        <f t="shared" si="43"/>
        <v>0</v>
      </c>
      <c r="V191">
        <f t="shared" si="38"/>
        <v>37623.906208433138</v>
      </c>
      <c r="W191">
        <f t="shared" si="41"/>
        <v>165.66333333333333</v>
      </c>
      <c r="X191">
        <f t="shared" si="39"/>
        <v>46578.822330558629</v>
      </c>
    </row>
    <row r="192" spans="19:24" x14ac:dyDescent="0.3">
      <c r="S192" s="5">
        <f t="shared" si="40"/>
        <v>48214</v>
      </c>
      <c r="T192">
        <f>VLOOKUP(S192,Assumptions!$J$5:$K$10,2)</f>
        <v>165.66333333333333</v>
      </c>
      <c r="U192">
        <f t="shared" si="43"/>
        <v>0</v>
      </c>
      <c r="V192">
        <f t="shared" si="38"/>
        <v>37807.042474368413</v>
      </c>
      <c r="W192">
        <f t="shared" si="41"/>
        <v>165.66333333333333</v>
      </c>
      <c r="X192">
        <f t="shared" si="39"/>
        <v>46971.613134742795</v>
      </c>
    </row>
    <row r="193" spans="19:24" x14ac:dyDescent="0.3">
      <c r="S193" s="5">
        <f t="shared" si="40"/>
        <v>48245</v>
      </c>
      <c r="T193">
        <f>VLOOKUP(S193,Assumptions!$J$5:$K$10,2)</f>
        <v>165.66333333333333</v>
      </c>
      <c r="U193">
        <f t="shared" si="43"/>
        <v>0</v>
      </c>
      <c r="V193">
        <f t="shared" si="38"/>
        <v>37991.070165338475</v>
      </c>
      <c r="W193">
        <f t="shared" si="41"/>
        <v>165.66333333333333</v>
      </c>
      <c r="X193">
        <f t="shared" si="39"/>
        <v>47366.315868027923</v>
      </c>
    </row>
    <row r="194" spans="19:24" x14ac:dyDescent="0.3">
      <c r="S194" s="5">
        <f t="shared" si="40"/>
        <v>48274</v>
      </c>
      <c r="T194">
        <f>VLOOKUP(S194,Assumptions!$J$5:$K$10,2)</f>
        <v>165.66333333333333</v>
      </c>
      <c r="U194">
        <f t="shared" si="43"/>
        <v>0</v>
      </c>
      <c r="V194">
        <f t="shared" si="38"/>
        <v>38175.993620399757</v>
      </c>
      <c r="W194">
        <f t="shared" si="41"/>
        <v>165.66333333333333</v>
      </c>
      <c r="X194">
        <f t="shared" si="39"/>
        <v>47762.939836825601</v>
      </c>
    </row>
    <row r="195" spans="19:24" x14ac:dyDescent="0.3">
      <c r="S195" s="5">
        <f t="shared" si="40"/>
        <v>48305</v>
      </c>
      <c r="T195">
        <f>VLOOKUP(S195,Assumptions!$J$5:$K$10,2)</f>
        <v>165.66333333333333</v>
      </c>
      <c r="U195">
        <f t="shared" si="43"/>
        <v>0</v>
      </c>
      <c r="V195">
        <f t="shared" si="38"/>
        <v>38361.817199729267</v>
      </c>
      <c r="W195">
        <f t="shared" si="41"/>
        <v>165.66333333333333</v>
      </c>
      <c r="X195">
        <f t="shared" si="39"/>
        <v>48161.494392846827</v>
      </c>
    </row>
    <row r="196" spans="19:24" x14ac:dyDescent="0.3">
      <c r="S196" s="5">
        <f t="shared" si="40"/>
        <v>48335</v>
      </c>
      <c r="T196">
        <f>VLOOKUP(S196,Assumptions!$J$5:$K$10,2)</f>
        <v>165.66333333333333</v>
      </c>
      <c r="U196">
        <f t="shared" si="43"/>
        <v>0</v>
      </c>
      <c r="V196">
        <f t="shared" si="38"/>
        <v>38548.545284727392</v>
      </c>
      <c r="W196">
        <f t="shared" si="41"/>
        <v>165.66333333333333</v>
      </c>
      <c r="X196">
        <f t="shared" si="39"/>
        <v>48561.988933322536</v>
      </c>
    </row>
    <row r="197" spans="19:24" x14ac:dyDescent="0.3">
      <c r="S197" s="5">
        <f t="shared" si="40"/>
        <v>48366</v>
      </c>
      <c r="T197">
        <f>VLOOKUP(S197,Assumptions!$J$5:$K$10,2)</f>
        <v>165.66333333333333</v>
      </c>
      <c r="U197">
        <f t="shared" si="43"/>
        <v>0</v>
      </c>
      <c r="V197">
        <f t="shared" si="38"/>
        <v>38736.182278121218</v>
      </c>
      <c r="W197">
        <f t="shared" si="41"/>
        <v>165.66333333333333</v>
      </c>
      <c r="X197">
        <f t="shared" si="39"/>
        <v>48964.432901225155</v>
      </c>
    </row>
    <row r="198" spans="19:24" x14ac:dyDescent="0.3">
      <c r="S198" s="5">
        <f t="shared" si="40"/>
        <v>48396</v>
      </c>
      <c r="T198">
        <f>VLOOKUP(S198,Assumptions!$J$5:$K$10,2)</f>
        <v>165.66333333333333</v>
      </c>
      <c r="U198">
        <f t="shared" si="43"/>
        <v>0</v>
      </c>
      <c r="V198">
        <f t="shared" ref="V198:V261" si="44">+U198*(1+$P$20)^(1/24)+V197*(1+$P$20)^(1/12)</f>
        <v>38924.732604068318</v>
      </c>
      <c r="W198">
        <f t="shared" si="41"/>
        <v>165.66333333333333</v>
      </c>
      <c r="X198">
        <f t="shared" ref="X198:X261" si="45">+W198*(1+$P$20)^(1/24)+X197*(1+$P$20)^(1/12)</f>
        <v>49368.835785491254</v>
      </c>
    </row>
    <row r="199" spans="19:24" x14ac:dyDescent="0.3">
      <c r="S199" s="5">
        <f t="shared" ref="S199:S262" si="46">IF(MONTH(S198)=12,DATE(YEAR(S198)+1,1,1),DATE(YEAR(S198),MONTH(S198)+1,1))</f>
        <v>48427</v>
      </c>
      <c r="T199">
        <f>VLOOKUP(S199,Assumptions!$J$5:$K$10,2)</f>
        <v>165.66333333333333</v>
      </c>
      <c r="U199">
        <f t="shared" si="43"/>
        <v>0</v>
      </c>
      <c r="V199">
        <f t="shared" si="44"/>
        <v>39114.20070826108</v>
      </c>
      <c r="W199">
        <f t="shared" ref="W199:W262" si="47">IF($P$18&gt;$S199,$T199,0)*IF(W200=0,IF(DAY($P$18)&lt;16,0.5,1),1)</f>
        <v>165.66333333333333</v>
      </c>
      <c r="X199">
        <f t="shared" si="45"/>
        <v>49775.207121245287</v>
      </c>
    </row>
    <row r="200" spans="19:24" x14ac:dyDescent="0.3">
      <c r="S200" s="5">
        <f t="shared" si="46"/>
        <v>48458</v>
      </c>
      <c r="T200">
        <f>VLOOKUP(S200,Assumptions!$J$5:$K$10,2)</f>
        <v>165.66333333333333</v>
      </c>
      <c r="U200">
        <f t="shared" si="43"/>
        <v>0</v>
      </c>
      <c r="V200">
        <f t="shared" si="44"/>
        <v>39304.591058031518</v>
      </c>
      <c r="W200">
        <f t="shared" si="47"/>
        <v>165.66333333333333</v>
      </c>
      <c r="X200">
        <f t="shared" si="45"/>
        <v>50183.556490024414</v>
      </c>
    </row>
    <row r="201" spans="19:24" x14ac:dyDescent="0.3">
      <c r="S201" s="5">
        <f t="shared" si="46"/>
        <v>48488</v>
      </c>
      <c r="T201">
        <f>VLOOKUP(S201,Assumptions!$J$5:$K$10,2)</f>
        <v>165.66333333333333</v>
      </c>
      <c r="U201">
        <f t="shared" si="43"/>
        <v>0</v>
      </c>
      <c r="V201">
        <f t="shared" si="44"/>
        <v>39495.908142456617</v>
      </c>
      <c r="W201">
        <f t="shared" si="47"/>
        <v>165.66333333333333</v>
      </c>
      <c r="X201">
        <f t="shared" si="45"/>
        <v>50593.8935200044</v>
      </c>
    </row>
    <row r="202" spans="19:24" x14ac:dyDescent="0.3">
      <c r="S202" s="5">
        <f t="shared" si="46"/>
        <v>48519</v>
      </c>
      <c r="T202">
        <f>VLOOKUP(S202,Assumptions!$J$5:$K$10,2)</f>
        <v>165.66333333333333</v>
      </c>
      <c r="U202">
        <f t="shared" si="43"/>
        <v>0</v>
      </c>
      <c r="V202">
        <f t="shared" si="44"/>
        <v>39688.156472464172</v>
      </c>
      <c r="W202">
        <f t="shared" si="47"/>
        <v>165.66333333333333</v>
      </c>
      <c r="X202">
        <f t="shared" si="45"/>
        <v>51006.227886226639</v>
      </c>
    </row>
    <row r="203" spans="19:24" x14ac:dyDescent="0.3">
      <c r="S203" s="5">
        <f t="shared" si="46"/>
        <v>48549</v>
      </c>
      <c r="T203">
        <f>VLOOKUP(S203,Assumptions!$J$5:$K$10,2)</f>
        <v>165.66333333333333</v>
      </c>
      <c r="U203">
        <f t="shared" si="43"/>
        <v>0</v>
      </c>
      <c r="V203">
        <f t="shared" si="44"/>
        <v>39881.340580939141</v>
      </c>
      <c r="W203">
        <f t="shared" si="47"/>
        <v>165.66333333333333</v>
      </c>
      <c r="X203">
        <f t="shared" si="45"/>
        <v>51420.5693108263</v>
      </c>
    </row>
    <row r="204" spans="19:24" x14ac:dyDescent="0.3">
      <c r="S204" s="5">
        <f t="shared" si="46"/>
        <v>48580</v>
      </c>
      <c r="T204">
        <f>VLOOKUP(S204,Assumptions!$J$5:$K$10,2)</f>
        <v>165.66333333333333</v>
      </c>
      <c r="U204">
        <f t="shared" si="43"/>
        <v>0</v>
      </c>
      <c r="V204">
        <f t="shared" si="44"/>
        <v>40075.465022830533</v>
      </c>
      <c r="W204">
        <f t="shared" si="47"/>
        <v>165.66333333333333</v>
      </c>
      <c r="X204">
        <f t="shared" si="45"/>
        <v>51836.927563261517</v>
      </c>
    </row>
    <row r="205" spans="19:24" x14ac:dyDescent="0.3">
      <c r="S205" s="5">
        <f t="shared" si="46"/>
        <v>48611</v>
      </c>
      <c r="T205">
        <f>VLOOKUP(S205,Assumptions!$J$5:$K$10,2)</f>
        <v>165.66333333333333</v>
      </c>
      <c r="U205">
        <f t="shared" si="43"/>
        <v>0</v>
      </c>
      <c r="V205">
        <f t="shared" si="44"/>
        <v>40270.534375258794</v>
      </c>
      <c r="W205">
        <f t="shared" si="47"/>
        <v>165.66333333333333</v>
      </c>
      <c r="X205">
        <f t="shared" si="45"/>
        <v>52255.312460543755</v>
      </c>
    </row>
    <row r="206" spans="19:24" x14ac:dyDescent="0.3">
      <c r="S206" s="5">
        <f t="shared" si="46"/>
        <v>48639</v>
      </c>
      <c r="T206">
        <f>VLOOKUP(S206,Assumptions!$J$5:$K$10,2)</f>
        <v>165.66333333333333</v>
      </c>
      <c r="U206">
        <f t="shared" si="43"/>
        <v>0</v>
      </c>
      <c r="V206">
        <f t="shared" si="44"/>
        <v>40466.553237623753</v>
      </c>
      <c r="W206">
        <f t="shared" si="47"/>
        <v>165.66333333333333</v>
      </c>
      <c r="X206">
        <f t="shared" si="45"/>
        <v>52675.733867469295</v>
      </c>
    </row>
    <row r="207" spans="19:24" x14ac:dyDescent="0.3">
      <c r="S207" s="5">
        <f t="shared" si="46"/>
        <v>48670</v>
      </c>
      <c r="T207">
        <f>VLOOKUP(S207,Assumptions!$J$5:$K$10,2)</f>
        <v>165.66333333333333</v>
      </c>
      <c r="U207">
        <f t="shared" si="43"/>
        <v>0</v>
      </c>
      <c r="V207">
        <f t="shared" si="44"/>
        <v>40663.526231713033</v>
      </c>
      <c r="W207">
        <f t="shared" si="47"/>
        <v>165.66333333333333</v>
      </c>
      <c r="X207">
        <f t="shared" si="45"/>
        <v>53098.201696851793</v>
      </c>
    </row>
    <row r="208" spans="19:24" x14ac:dyDescent="0.3">
      <c r="S208" s="5">
        <f t="shared" si="46"/>
        <v>48700</v>
      </c>
      <c r="T208">
        <f>VLOOKUP(S208,Assumptions!$J$5:$K$10,2)</f>
        <v>165.66333333333333</v>
      </c>
      <c r="U208">
        <f t="shared" si="43"/>
        <v>0</v>
      </c>
      <c r="V208">
        <f t="shared" si="44"/>
        <v>40861.45800181105</v>
      </c>
      <c r="W208">
        <f t="shared" si="47"/>
        <v>165.66333333333333</v>
      </c>
      <c r="X208">
        <f t="shared" si="45"/>
        <v>53522.725909756045</v>
      </c>
    </row>
    <row r="209" spans="19:24" x14ac:dyDescent="0.3">
      <c r="S209" s="5">
        <f t="shared" si="46"/>
        <v>48731</v>
      </c>
      <c r="T209">
        <f>VLOOKUP(S209,Assumptions!$J$5:$K$10,2)</f>
        <v>165.66333333333333</v>
      </c>
      <c r="U209">
        <f t="shared" si="43"/>
        <v>0</v>
      </c>
      <c r="V209">
        <f t="shared" si="44"/>
        <v>41060.353214808507</v>
      </c>
      <c r="W209">
        <f t="shared" si="47"/>
        <v>165.66333333333333</v>
      </c>
      <c r="X209">
        <f t="shared" si="45"/>
        <v>53949.316515732819</v>
      </c>
    </row>
    <row r="210" spans="19:24" x14ac:dyDescent="0.3">
      <c r="S210" s="5">
        <f t="shared" si="46"/>
        <v>48761</v>
      </c>
      <c r="T210">
        <f>VLOOKUP(S210,Assumptions!$J$5:$K$10,2)</f>
        <v>165.66333333333333</v>
      </c>
      <c r="U210">
        <f t="shared" si="43"/>
        <v>0</v>
      </c>
      <c r="V210">
        <f t="shared" si="44"/>
        <v>41260.21656031243</v>
      </c>
      <c r="W210">
        <f t="shared" si="47"/>
        <v>165.66333333333333</v>
      </c>
      <c r="X210">
        <f t="shared" si="45"/>
        <v>54377.983573054888</v>
      </c>
    </row>
    <row r="211" spans="19:24" x14ac:dyDescent="0.3">
      <c r="S211" s="5">
        <f t="shared" si="46"/>
        <v>48792</v>
      </c>
      <c r="T211">
        <f>VLOOKUP(S211,Assumptions!$J$5:$K$10,2)</f>
        <v>165.66333333333333</v>
      </c>
      <c r="U211">
        <f t="shared" si="43"/>
        <v>0</v>
      </c>
      <c r="V211">
        <f t="shared" si="44"/>
        <v>41461.052750756753</v>
      </c>
      <c r="W211">
        <f t="shared" si="47"/>
        <v>165.66333333333333</v>
      </c>
      <c r="X211">
        <f t="shared" si="45"/>
        <v>54808.737188954168</v>
      </c>
    </row>
    <row r="212" spans="19:24" x14ac:dyDescent="0.3">
      <c r="S212" s="5">
        <f t="shared" si="46"/>
        <v>48823</v>
      </c>
      <c r="T212">
        <f>VLOOKUP(S212,Assumptions!$J$5:$K$10,2)</f>
        <v>165.66333333333333</v>
      </c>
      <c r="U212">
        <f t="shared" si="43"/>
        <v>0</v>
      </c>
      <c r="V212">
        <f t="shared" si="44"/>
        <v>41662.866521513417</v>
      </c>
      <c r="W212">
        <f t="shared" si="47"/>
        <v>165.66333333333333</v>
      </c>
      <c r="X212">
        <f t="shared" si="45"/>
        <v>55241.587519860041</v>
      </c>
    </row>
    <row r="213" spans="19:24" x14ac:dyDescent="0.3">
      <c r="S213" s="5">
        <f t="shared" si="46"/>
        <v>48853</v>
      </c>
      <c r="T213">
        <f>VLOOKUP(S213,Assumptions!$J$5:$K$10,2)</f>
        <v>165.66333333333333</v>
      </c>
      <c r="U213">
        <f t="shared" si="43"/>
        <v>0</v>
      </c>
      <c r="V213">
        <f t="shared" si="44"/>
        <v>41865.662631004023</v>
      </c>
      <c r="W213">
        <f t="shared" si="47"/>
        <v>165.66333333333333</v>
      </c>
      <c r="X213">
        <f t="shared" si="45"/>
        <v>55676.544771638823</v>
      </c>
    </row>
    <row r="214" spans="19:24" x14ac:dyDescent="0.3">
      <c r="S214" s="5">
        <f t="shared" si="46"/>
        <v>48884</v>
      </c>
      <c r="T214">
        <f>VLOOKUP(S214,Assumptions!$J$5:$K$10,2)</f>
        <v>165.66333333333333</v>
      </c>
      <c r="U214">
        <f t="shared" si="43"/>
        <v>0</v>
      </c>
      <c r="V214">
        <f t="shared" si="44"/>
        <v>42069.445860812026</v>
      </c>
      <c r="W214">
        <f t="shared" si="47"/>
        <v>165.66333333333333</v>
      </c>
      <c r="X214">
        <f t="shared" si="45"/>
        <v>56113.6191998344</v>
      </c>
    </row>
    <row r="215" spans="19:24" x14ac:dyDescent="0.3">
      <c r="S215" s="5">
        <f t="shared" si="46"/>
        <v>48914</v>
      </c>
      <c r="T215">
        <f>VLOOKUP(S215,Assumptions!$J$5:$K$10,2)</f>
        <v>165.66333333333333</v>
      </c>
      <c r="U215">
        <f t="shared" si="43"/>
        <v>0</v>
      </c>
      <c r="V215">
        <f t="shared" si="44"/>
        <v>42274.221015795491</v>
      </c>
      <c r="W215">
        <f t="shared" si="47"/>
        <v>165.66333333333333</v>
      </c>
      <c r="X215">
        <f t="shared" si="45"/>
        <v>56552.821109910037</v>
      </c>
    </row>
    <row r="216" spans="19:24" x14ac:dyDescent="0.3">
      <c r="S216" s="5">
        <f t="shared" si="46"/>
        <v>48945</v>
      </c>
      <c r="T216">
        <f>VLOOKUP(S216,Assumptions!$J$5:$K$10,2)</f>
        <v>165.66333333333333</v>
      </c>
      <c r="U216">
        <f t="shared" si="43"/>
        <v>0</v>
      </c>
      <c r="V216">
        <f t="shared" si="44"/>
        <v>42479.992924200364</v>
      </c>
      <c r="W216">
        <f t="shared" si="47"/>
        <v>165.66333333333333</v>
      </c>
      <c r="X216">
        <f t="shared" si="45"/>
        <v>56994.160857491363</v>
      </c>
    </row>
    <row r="217" spans="19:24" x14ac:dyDescent="0.3">
      <c r="S217" s="5">
        <f t="shared" si="46"/>
        <v>48976</v>
      </c>
      <c r="T217">
        <f>VLOOKUP(S217,Assumptions!$J$5:$K$10,2)</f>
        <v>165.66333333333333</v>
      </c>
      <c r="U217">
        <f t="shared" si="43"/>
        <v>0</v>
      </c>
      <c r="V217">
        <f t="shared" si="44"/>
        <v>42686.76643777432</v>
      </c>
      <c r="W217">
        <f t="shared" si="47"/>
        <v>165.66333333333333</v>
      </c>
      <c r="X217">
        <f t="shared" si="45"/>
        <v>57437.648848610537</v>
      </c>
    </row>
    <row r="218" spans="19:24" x14ac:dyDescent="0.3">
      <c r="S218" s="5">
        <f t="shared" si="46"/>
        <v>49004</v>
      </c>
      <c r="T218">
        <f>VLOOKUP(S218,Assumptions!$J$5:$K$10,2)</f>
        <v>165.66333333333333</v>
      </c>
      <c r="U218">
        <f t="shared" si="43"/>
        <v>0</v>
      </c>
      <c r="V218">
        <f t="shared" si="44"/>
        <v>42894.546431881172</v>
      </c>
      <c r="W218">
        <f t="shared" si="47"/>
        <v>165.66333333333333</v>
      </c>
      <c r="X218">
        <f t="shared" si="45"/>
        <v>57883.295539951607</v>
      </c>
    </row>
    <row r="219" spans="19:24" x14ac:dyDescent="0.3">
      <c r="S219" s="5">
        <f t="shared" si="46"/>
        <v>49035</v>
      </c>
      <c r="T219">
        <f>VLOOKUP(S219,Assumptions!$J$5:$K$10,2)</f>
        <v>165.66333333333333</v>
      </c>
      <c r="U219">
        <f t="shared" si="43"/>
        <v>0</v>
      </c>
      <c r="V219">
        <f t="shared" si="44"/>
        <v>43103.337805615811</v>
      </c>
      <c r="W219">
        <f t="shared" si="47"/>
        <v>165.66333333333333</v>
      </c>
      <c r="X219">
        <f t="shared" si="45"/>
        <v>58331.111439097054</v>
      </c>
    </row>
    <row r="220" spans="19:24" x14ac:dyDescent="0.3">
      <c r="S220" s="5">
        <f t="shared" si="46"/>
        <v>49065</v>
      </c>
      <c r="T220">
        <f>VLOOKUP(S220,Assumptions!$J$5:$K$10,2)</f>
        <v>165.66333333333333</v>
      </c>
      <c r="U220">
        <f t="shared" si="43"/>
        <v>0</v>
      </c>
      <c r="V220">
        <f t="shared" si="44"/>
        <v>43313.14548191971</v>
      </c>
      <c r="W220">
        <f t="shared" si="47"/>
        <v>165.66333333333333</v>
      </c>
      <c r="X220">
        <f t="shared" si="45"/>
        <v>58781.107104775561</v>
      </c>
    </row>
    <row r="221" spans="19:24" x14ac:dyDescent="0.3">
      <c r="S221" s="5">
        <f t="shared" si="46"/>
        <v>49096</v>
      </c>
      <c r="T221">
        <f>VLOOKUP(S221,Assumptions!$J$5:$K$10,2)</f>
        <v>165.66333333333333</v>
      </c>
      <c r="U221">
        <f t="shared" si="43"/>
        <v>0</v>
      </c>
      <c r="V221">
        <f t="shared" si="44"/>
        <v>43523.974407697016</v>
      </c>
      <c r="W221">
        <f t="shared" si="47"/>
        <v>165.66333333333333</v>
      </c>
      <c r="X221">
        <f t="shared" si="45"/>
        <v>59233.29314711094</v>
      </c>
    </row>
    <row r="222" spans="19:24" x14ac:dyDescent="0.3">
      <c r="S222" s="5">
        <f t="shared" si="46"/>
        <v>49126</v>
      </c>
      <c r="T222">
        <f>VLOOKUP(S222,Assumptions!$J$5:$K$10,2)</f>
        <v>165.66333333333333</v>
      </c>
      <c r="U222">
        <f t="shared" si="43"/>
        <v>0</v>
      </c>
      <c r="V222">
        <f t="shared" si="44"/>
        <v>43735.82955393118</v>
      </c>
      <c r="W222">
        <f t="shared" si="47"/>
        <v>165.66333333333333</v>
      </c>
      <c r="X222">
        <f t="shared" si="45"/>
        <v>59687.680227872333</v>
      </c>
    </row>
    <row r="223" spans="19:24" x14ac:dyDescent="0.3">
      <c r="S223" s="5">
        <f t="shared" si="46"/>
        <v>49157</v>
      </c>
      <c r="T223">
        <f>VLOOKUP(S223,Assumptions!$J$5:$K$10,2)</f>
        <v>165.66333333333333</v>
      </c>
      <c r="U223">
        <f t="shared" si="43"/>
        <v>0</v>
      </c>
      <c r="V223">
        <f t="shared" si="44"/>
        <v>43948.715915802168</v>
      </c>
      <c r="W223">
        <f t="shared" si="47"/>
        <v>165.66333333333333</v>
      </c>
      <c r="X223">
        <f t="shared" si="45"/>
        <v>60144.279060725567</v>
      </c>
    </row>
    <row r="224" spans="19:24" x14ac:dyDescent="0.3">
      <c r="S224" s="5">
        <f t="shared" si="46"/>
        <v>49188</v>
      </c>
      <c r="T224">
        <f>VLOOKUP(S224,Assumptions!$J$5:$K$10,2)</f>
        <v>165.66333333333333</v>
      </c>
      <c r="U224">
        <f t="shared" si="43"/>
        <v>0</v>
      </c>
      <c r="V224">
        <f t="shared" si="44"/>
        <v>44162.638512804231</v>
      </c>
      <c r="W224">
        <f t="shared" si="47"/>
        <v>165.66333333333333</v>
      </c>
      <c r="X224">
        <f t="shared" si="45"/>
        <v>60603.100411485793</v>
      </c>
    </row>
    <row r="225" spans="19:24" x14ac:dyDescent="0.3">
      <c r="S225" s="5">
        <f t="shared" si="46"/>
        <v>49218</v>
      </c>
      <c r="T225">
        <f>VLOOKUP(S225,Assumptions!$J$5:$K$10,2)</f>
        <v>165.66333333333333</v>
      </c>
      <c r="U225">
        <f t="shared" si="43"/>
        <v>0</v>
      </c>
      <c r="V225">
        <f t="shared" si="44"/>
        <v>44377.602388864274</v>
      </c>
      <c r="W225">
        <f t="shared" si="47"/>
        <v>165.66333333333333</v>
      </c>
      <c r="X225">
        <f t="shared" si="45"/>
        <v>61064.155098371302</v>
      </c>
    </row>
    <row r="226" spans="19:24" x14ac:dyDescent="0.3">
      <c r="S226" s="5">
        <f t="shared" si="46"/>
        <v>49249</v>
      </c>
      <c r="T226">
        <f>VLOOKUP(S226,Assumptions!$J$5:$K$10,2)</f>
        <v>165.66333333333333</v>
      </c>
      <c r="U226">
        <f t="shared" si="43"/>
        <v>0</v>
      </c>
      <c r="V226">
        <f t="shared" si="44"/>
        <v>44593.612612460762</v>
      </c>
      <c r="W226">
        <f t="shared" si="47"/>
        <v>165.66333333333333</v>
      </c>
      <c r="X226">
        <f t="shared" si="45"/>
        <v>61527.453992258612</v>
      </c>
    </row>
    <row r="227" spans="19:24" x14ac:dyDescent="0.3">
      <c r="S227" s="5">
        <f t="shared" si="46"/>
        <v>49279</v>
      </c>
      <c r="T227">
        <f>VLOOKUP(S227,Assumptions!$J$5:$K$10,2)</f>
        <v>165.66333333333333</v>
      </c>
      <c r="U227">
        <f t="shared" si="43"/>
        <v>0</v>
      </c>
      <c r="V227">
        <f t="shared" si="44"/>
        <v>44810.674276743237</v>
      </c>
      <c r="W227">
        <f t="shared" si="47"/>
        <v>165.66333333333333</v>
      </c>
      <c r="X227">
        <f t="shared" si="45"/>
        <v>61993.008016938787</v>
      </c>
    </row>
    <row r="228" spans="19:24" x14ac:dyDescent="0.3">
      <c r="S228" s="5">
        <f t="shared" si="46"/>
        <v>49310</v>
      </c>
      <c r="T228">
        <f>VLOOKUP(S228,Assumptions!$J$5:$K$10,2)</f>
        <v>165.66333333333333</v>
      </c>
      <c r="U228">
        <f t="shared" si="43"/>
        <v>0</v>
      </c>
      <c r="V228">
        <f t="shared" si="44"/>
        <v>45028.792499652402</v>
      </c>
      <c r="W228">
        <f t="shared" si="47"/>
        <v>165.66333333333333</v>
      </c>
      <c r="X228">
        <f t="shared" si="45"/>
        <v>62460.828149374996</v>
      </c>
    </row>
    <row r="229" spans="19:24" x14ac:dyDescent="0.3">
      <c r="S229" s="5">
        <f t="shared" si="46"/>
        <v>49341</v>
      </c>
      <c r="T229">
        <f>VLOOKUP(S229,Assumptions!$J$5:$K$10,2)</f>
        <v>165.66333333333333</v>
      </c>
      <c r="U229">
        <f t="shared" si="43"/>
        <v>0</v>
      </c>
      <c r="V229">
        <f t="shared" si="44"/>
        <v>45247.972424040796</v>
      </c>
      <c r="W229">
        <f t="shared" si="47"/>
        <v>165.66333333333333</v>
      </c>
      <c r="X229">
        <f t="shared" si="45"/>
        <v>62930.925419961321</v>
      </c>
    </row>
    <row r="230" spans="19:24" x14ac:dyDescent="0.3">
      <c r="S230" s="5">
        <f t="shared" si="46"/>
        <v>49369</v>
      </c>
      <c r="T230">
        <f>VLOOKUP(S230,Assumptions!$J$5:$K$10,2)</f>
        <v>165.66333333333333</v>
      </c>
      <c r="U230">
        <f t="shared" si="43"/>
        <v>0</v>
      </c>
      <c r="V230">
        <f t="shared" si="44"/>
        <v>45468.21921779406</v>
      </c>
      <c r="W230">
        <f t="shared" si="47"/>
        <v>165.66333333333333</v>
      </c>
      <c r="X230">
        <f t="shared" si="45"/>
        <v>63403.310912782857</v>
      </c>
    </row>
    <row r="231" spans="19:24" x14ac:dyDescent="0.3">
      <c r="S231" s="5">
        <f t="shared" si="46"/>
        <v>49400</v>
      </c>
      <c r="T231">
        <f>VLOOKUP(S231,Assumptions!$J$5:$K$10,2)</f>
        <v>165.66333333333333</v>
      </c>
      <c r="U231">
        <f t="shared" si="43"/>
        <v>0</v>
      </c>
      <c r="V231">
        <f t="shared" si="44"/>
        <v>45689.538073952775</v>
      </c>
      <c r="W231">
        <f t="shared" si="47"/>
        <v>165.66333333333333</v>
      </c>
      <c r="X231">
        <f t="shared" si="45"/>
        <v>63877.995765877036</v>
      </c>
    </row>
    <row r="232" spans="19:24" x14ac:dyDescent="0.3">
      <c r="S232" s="5">
        <f t="shared" si="46"/>
        <v>49430</v>
      </c>
      <c r="T232">
        <f>VLOOKUP(S232,Assumptions!$J$5:$K$10,2)</f>
        <v>165.66333333333333</v>
      </c>
      <c r="U232">
        <f t="shared" si="43"/>
        <v>0</v>
      </c>
      <c r="V232">
        <f t="shared" si="44"/>
        <v>45911.934210834908</v>
      </c>
      <c r="W232">
        <f t="shared" si="47"/>
        <v>165.66333333333333</v>
      </c>
      <c r="X232">
        <f t="shared" si="45"/>
        <v>64354.991171496251</v>
      </c>
    </row>
    <row r="233" spans="19:24" x14ac:dyDescent="0.3">
      <c r="S233" s="5">
        <f t="shared" si="46"/>
        <v>49461</v>
      </c>
      <c r="T233">
        <f>VLOOKUP(S233,Assumptions!$J$5:$K$10,2)</f>
        <v>165.66333333333333</v>
      </c>
      <c r="U233">
        <f t="shared" si="43"/>
        <v>0</v>
      </c>
      <c r="V233">
        <f t="shared" si="44"/>
        <v>46135.412872158849</v>
      </c>
      <c r="W233">
        <f t="shared" si="47"/>
        <v>165.66333333333333</v>
      </c>
      <c r="X233">
        <f t="shared" si="45"/>
        <v>64834.308376371751</v>
      </c>
    </row>
    <row r="234" spans="19:24" x14ac:dyDescent="0.3">
      <c r="S234" s="5">
        <f t="shared" si="46"/>
        <v>49491</v>
      </c>
      <c r="T234">
        <f>VLOOKUP(S234,Assumptions!$J$5:$K$10,2)</f>
        <v>165.66333333333333</v>
      </c>
      <c r="U234">
        <f t="shared" si="43"/>
        <v>0</v>
      </c>
      <c r="V234">
        <f t="shared" si="44"/>
        <v>46359.979327167064</v>
      </c>
      <c r="W234">
        <f t="shared" si="47"/>
        <v>165.66333333333333</v>
      </c>
      <c r="X234">
        <f t="shared" si="45"/>
        <v>65315.958681978824</v>
      </c>
    </row>
    <row r="235" spans="19:24" x14ac:dyDescent="0.3">
      <c r="S235" s="5">
        <f t="shared" si="46"/>
        <v>49522</v>
      </c>
      <c r="T235">
        <f>VLOOKUP(S235,Assumptions!$J$5:$K$10,2)</f>
        <v>165.66333333333333</v>
      </c>
      <c r="U235">
        <f t="shared" si="43"/>
        <v>0</v>
      </c>
      <c r="V235">
        <f t="shared" si="44"/>
        <v>46585.638870750307</v>
      </c>
      <c r="W235">
        <f t="shared" si="47"/>
        <v>165.66333333333333</v>
      </c>
      <c r="X235">
        <f t="shared" si="45"/>
        <v>65799.953444803265</v>
      </c>
    </row>
    <row r="236" spans="19:24" x14ac:dyDescent="0.3">
      <c r="S236" s="5">
        <f t="shared" si="46"/>
        <v>49553</v>
      </c>
      <c r="T236">
        <f>VLOOKUP(S236,Assumptions!$J$5:$K$10,2)</f>
        <v>165.66333333333333</v>
      </c>
      <c r="U236">
        <f t="shared" ref="U236:U299" si="48">IF($P$7&gt;S236,T236,0)*IF(U237=0,IF(DAY($P$7)&lt;16,0.5,1),1)</f>
        <v>0</v>
      </c>
      <c r="V236">
        <f t="shared" si="44"/>
        <v>46812.396823572497</v>
      </c>
      <c r="W236">
        <f t="shared" si="47"/>
        <v>165.66333333333333</v>
      </c>
      <c r="X236">
        <f t="shared" si="45"/>
        <v>66286.304076609114</v>
      </c>
    </row>
    <row r="237" spans="19:24" x14ac:dyDescent="0.3">
      <c r="S237" s="5">
        <f t="shared" si="46"/>
        <v>49583</v>
      </c>
      <c r="T237">
        <f>VLOOKUP(S237,Assumptions!$J$5:$K$10,2)</f>
        <v>165.66333333333333</v>
      </c>
      <c r="U237">
        <f t="shared" si="48"/>
        <v>0</v>
      </c>
      <c r="V237">
        <f t="shared" si="44"/>
        <v>47040.258532196138</v>
      </c>
      <c r="W237">
        <f t="shared" si="47"/>
        <v>165.66333333333333</v>
      </c>
      <c r="X237">
        <f t="shared" si="45"/>
        <v>66775.022044707759</v>
      </c>
    </row>
    <row r="238" spans="19:24" x14ac:dyDescent="0.3">
      <c r="S238" s="5">
        <f t="shared" si="46"/>
        <v>49614</v>
      </c>
      <c r="T238">
        <f>VLOOKUP(S238,Assumptions!$J$5:$K$10,2)</f>
        <v>165.66333333333333</v>
      </c>
      <c r="U238">
        <f t="shared" si="48"/>
        <v>0</v>
      </c>
      <c r="V238">
        <f t="shared" si="44"/>
        <v>47269.229369208413</v>
      </c>
      <c r="W238">
        <f t="shared" si="47"/>
        <v>165.66333333333333</v>
      </c>
      <c r="X238">
        <f t="shared" si="45"/>
        <v>67266.118872228311</v>
      </c>
    </row>
    <row r="239" spans="19:24" x14ac:dyDescent="0.3">
      <c r="S239" s="5">
        <f t="shared" si="46"/>
        <v>49644</v>
      </c>
      <c r="T239">
        <f>VLOOKUP(S239,Assumptions!$J$5:$K$10,2)</f>
        <v>165.66333333333333</v>
      </c>
      <c r="U239">
        <f t="shared" si="48"/>
        <v>0</v>
      </c>
      <c r="V239">
        <f t="shared" si="44"/>
        <v>47499.314733347834</v>
      </c>
      <c r="W239">
        <f t="shared" si="47"/>
        <v>165.66333333333333</v>
      </c>
      <c r="X239">
        <f t="shared" si="45"/>
        <v>67759.60613838931</v>
      </c>
    </row>
    <row r="240" spans="19:24" x14ac:dyDescent="0.3">
      <c r="S240" s="5">
        <f t="shared" si="46"/>
        <v>49675</v>
      </c>
      <c r="T240">
        <f>VLOOKUP(S240,Assumptions!$J$5:$K$10,2)</f>
        <v>165.66333333333333</v>
      </c>
      <c r="U240">
        <f t="shared" si="48"/>
        <v>0</v>
      </c>
      <c r="V240">
        <f t="shared" si="44"/>
        <v>47730.520049631552</v>
      </c>
      <c r="W240">
        <f t="shared" si="47"/>
        <v>165.66333333333333</v>
      </c>
      <c r="X240">
        <f t="shared" si="45"/>
        <v>68255.4954787717</v>
      </c>
    </row>
    <row r="241" spans="19:24" x14ac:dyDescent="0.3">
      <c r="S241" s="5">
        <f t="shared" si="46"/>
        <v>49706</v>
      </c>
      <c r="T241">
        <f>VLOOKUP(S241,Assumptions!$J$5:$K$10,2)</f>
        <v>165.66333333333333</v>
      </c>
      <c r="U241">
        <f t="shared" si="48"/>
        <v>0</v>
      </c>
      <c r="V241">
        <f t="shared" si="44"/>
        <v>47962.850769483251</v>
      </c>
      <c r="W241">
        <f t="shared" si="47"/>
        <v>165.66333333333333</v>
      </c>
      <c r="X241">
        <f t="shared" si="45"/>
        <v>68753.798585593206</v>
      </c>
    </row>
    <row r="242" spans="19:24" x14ac:dyDescent="0.3">
      <c r="S242" s="5">
        <f t="shared" si="46"/>
        <v>49735</v>
      </c>
      <c r="T242">
        <f>VLOOKUP(S242,Assumptions!$J$5:$K$10,2)</f>
        <v>165.66333333333333</v>
      </c>
      <c r="U242">
        <f t="shared" si="48"/>
        <v>0</v>
      </c>
      <c r="V242">
        <f t="shared" si="44"/>
        <v>48196.312370861713</v>
      </c>
      <c r="W242">
        <f t="shared" si="47"/>
        <v>165.66333333333333</v>
      </c>
      <c r="X242">
        <f t="shared" si="45"/>
        <v>69254.527207984036</v>
      </c>
    </row>
    <row r="243" spans="19:24" x14ac:dyDescent="0.3">
      <c r="S243" s="5">
        <f t="shared" si="46"/>
        <v>49766</v>
      </c>
      <c r="T243">
        <f>VLOOKUP(S243,Assumptions!$J$5:$K$10,2)</f>
        <v>165.66333333333333</v>
      </c>
      <c r="U243">
        <f t="shared" si="48"/>
        <v>0</v>
      </c>
      <c r="V243">
        <f t="shared" si="44"/>
        <v>48430.910358389949</v>
      </c>
      <c r="W243">
        <f t="shared" si="47"/>
        <v>165.66333333333333</v>
      </c>
      <c r="X243">
        <f t="shared" si="45"/>
        <v>69757.693152263877</v>
      </c>
    </row>
    <row r="244" spans="19:24" x14ac:dyDescent="0.3">
      <c r="S244" s="5">
        <f t="shared" si="46"/>
        <v>49796</v>
      </c>
      <c r="T244">
        <f>VLOOKUP(S244,Assumptions!$J$5:$K$10,2)</f>
        <v>165.66333333333333</v>
      </c>
      <c r="U244">
        <f t="shared" si="48"/>
        <v>0</v>
      </c>
      <c r="V244">
        <f t="shared" si="44"/>
        <v>48666.650263485011</v>
      </c>
      <c r="W244">
        <f t="shared" si="47"/>
        <v>165.66333333333333</v>
      </c>
      <c r="X244">
        <f t="shared" si="45"/>
        <v>70263.308282220256</v>
      </c>
    </row>
    <row r="245" spans="19:24" x14ac:dyDescent="0.3">
      <c r="S245" s="5">
        <f t="shared" si="46"/>
        <v>49827</v>
      </c>
      <c r="T245">
        <f>VLOOKUP(S245,Assumptions!$J$5:$K$10,2)</f>
        <v>165.66333333333333</v>
      </c>
      <c r="U245">
        <f t="shared" si="48"/>
        <v>0</v>
      </c>
      <c r="V245">
        <f t="shared" si="44"/>
        <v>48903.537644488388</v>
      </c>
      <c r="W245">
        <f t="shared" si="47"/>
        <v>165.66333333333333</v>
      </c>
      <c r="X245">
        <f t="shared" si="45"/>
        <v>70771.384519388303</v>
      </c>
    </row>
    <row r="246" spans="19:24" x14ac:dyDescent="0.3">
      <c r="S246" s="5">
        <f t="shared" si="46"/>
        <v>49857</v>
      </c>
      <c r="T246">
        <f>VLOOKUP(S246,Assumptions!$J$5:$K$10,2)</f>
        <v>165.66333333333333</v>
      </c>
      <c r="U246">
        <f t="shared" si="48"/>
        <v>0</v>
      </c>
      <c r="V246">
        <f t="shared" si="44"/>
        <v>49141.57808679709</v>
      </c>
      <c r="W246">
        <f t="shared" si="47"/>
        <v>0</v>
      </c>
      <c r="X246">
        <f t="shared" si="45"/>
        <v>71115.867812115757</v>
      </c>
    </row>
    <row r="247" spans="19:24" x14ac:dyDescent="0.3">
      <c r="S247" s="5">
        <f t="shared" si="46"/>
        <v>49888</v>
      </c>
      <c r="T247">
        <f>VLOOKUP(S247,Assumptions!$J$5:$K$10,2)</f>
        <v>165.66333333333333</v>
      </c>
      <c r="U247">
        <f t="shared" si="48"/>
        <v>0</v>
      </c>
      <c r="V247">
        <f t="shared" si="44"/>
        <v>49380.777202995327</v>
      </c>
      <c r="W247">
        <f t="shared" si="47"/>
        <v>0</v>
      </c>
      <c r="X247">
        <f t="shared" si="45"/>
        <v>71462.027894689483</v>
      </c>
    </row>
    <row r="248" spans="19:24" x14ac:dyDescent="0.3">
      <c r="S248" s="5">
        <f t="shared" si="46"/>
        <v>49919</v>
      </c>
      <c r="T248">
        <f>VLOOKUP(S248,Assumptions!$J$5:$K$10,2)</f>
        <v>165.66333333333333</v>
      </c>
      <c r="U248">
        <f t="shared" si="48"/>
        <v>0</v>
      </c>
      <c r="V248">
        <f t="shared" si="44"/>
        <v>49621.140632986848</v>
      </c>
      <c r="W248">
        <f t="shared" si="47"/>
        <v>0</v>
      </c>
      <c r="X248">
        <f t="shared" si="45"/>
        <v>71809.872928968834</v>
      </c>
    </row>
    <row r="249" spans="19:24" x14ac:dyDescent="0.3">
      <c r="S249" s="5">
        <f t="shared" si="46"/>
        <v>49949</v>
      </c>
      <c r="T249">
        <f>VLOOKUP(S249,Assumptions!$J$5:$K$10,2)</f>
        <v>165.66333333333333</v>
      </c>
      <c r="U249">
        <f t="shared" si="48"/>
        <v>0</v>
      </c>
      <c r="V249">
        <f t="shared" si="44"/>
        <v>49862.674044127911</v>
      </c>
      <c r="W249">
        <f t="shared" si="47"/>
        <v>0</v>
      </c>
      <c r="X249">
        <f t="shared" si="45"/>
        <v>72159.411116541451</v>
      </c>
    </row>
    <row r="250" spans="19:24" x14ac:dyDescent="0.3">
      <c r="S250" s="5">
        <f t="shared" si="46"/>
        <v>49980</v>
      </c>
      <c r="T250">
        <f>VLOOKUP(S250,Assumptions!$J$5:$K$10,2)</f>
        <v>165.66333333333333</v>
      </c>
      <c r="U250">
        <f t="shared" si="48"/>
        <v>0</v>
      </c>
      <c r="V250">
        <f t="shared" si="44"/>
        <v>50105.383131360919</v>
      </c>
      <c r="W250">
        <f t="shared" si="47"/>
        <v>0</v>
      </c>
      <c r="X250">
        <f t="shared" si="45"/>
        <v>72510.650698916594</v>
      </c>
    </row>
    <row r="251" spans="19:24" x14ac:dyDescent="0.3">
      <c r="S251" s="5">
        <f t="shared" si="46"/>
        <v>50010</v>
      </c>
      <c r="T251">
        <f>VLOOKUP(S251,Assumptions!$J$5:$K$10,2)</f>
        <v>165.66333333333333</v>
      </c>
      <c r="U251">
        <f t="shared" si="48"/>
        <v>0</v>
      </c>
      <c r="V251">
        <f t="shared" si="44"/>
        <v>50349.273617348706</v>
      </c>
      <c r="W251">
        <f t="shared" si="47"/>
        <v>0</v>
      </c>
      <c r="X251">
        <f t="shared" si="45"/>
        <v>72863.599957719503</v>
      </c>
    </row>
    <row r="252" spans="19:24" x14ac:dyDescent="0.3">
      <c r="S252" s="5">
        <f t="shared" si="46"/>
        <v>50041</v>
      </c>
      <c r="T252">
        <f>VLOOKUP(S252,Assumptions!$J$5:$K$10,2)</f>
        <v>165.66333333333333</v>
      </c>
      <c r="U252">
        <f t="shared" si="48"/>
        <v>0</v>
      </c>
      <c r="V252">
        <f t="shared" si="44"/>
        <v>50594.351252609442</v>
      </c>
      <c r="W252">
        <f t="shared" si="47"/>
        <v>0</v>
      </c>
      <c r="X252">
        <f t="shared" si="45"/>
        <v>73218.267214886626</v>
      </c>
    </row>
    <row r="253" spans="19:24" x14ac:dyDescent="0.3">
      <c r="S253" s="5">
        <f t="shared" si="46"/>
        <v>50072</v>
      </c>
      <c r="T253">
        <f>VLOOKUP(S253,Assumptions!$J$5:$K$10,2)</f>
        <v>165.66333333333333</v>
      </c>
      <c r="U253">
        <f t="shared" si="48"/>
        <v>0</v>
      </c>
      <c r="V253">
        <f t="shared" si="44"/>
        <v>50840.621815652245</v>
      </c>
      <c r="W253">
        <f t="shared" si="47"/>
        <v>0</v>
      </c>
      <c r="X253">
        <f t="shared" si="45"/>
        <v>73574.66083286189</v>
      </c>
    </row>
    <row r="254" spans="19:24" x14ac:dyDescent="0.3">
      <c r="S254" s="5">
        <f t="shared" si="46"/>
        <v>50100</v>
      </c>
      <c r="T254">
        <f>VLOOKUP(S254,Assumptions!$J$5:$K$10,2)</f>
        <v>165.66333333333333</v>
      </c>
      <c r="U254">
        <f t="shared" si="48"/>
        <v>0</v>
      </c>
      <c r="V254">
        <f t="shared" si="44"/>
        <v>51088.091113113413</v>
      </c>
      <c r="W254">
        <f t="shared" si="47"/>
        <v>0</v>
      </c>
      <c r="X254">
        <f t="shared" si="45"/>
        <v>73932.789214793811</v>
      </c>
    </row>
    <row r="255" spans="19:24" x14ac:dyDescent="0.3">
      <c r="S255" s="5">
        <f t="shared" si="46"/>
        <v>50131</v>
      </c>
      <c r="T255">
        <f>VLOOKUP(S255,Assumptions!$J$5:$K$10,2)</f>
        <v>165.66333333333333</v>
      </c>
      <c r="U255">
        <f t="shared" si="48"/>
        <v>0</v>
      </c>
      <c r="V255">
        <f t="shared" si="44"/>
        <v>51336.764979893342</v>
      </c>
      <c r="W255">
        <f t="shared" si="47"/>
        <v>0</v>
      </c>
      <c r="X255">
        <f t="shared" si="45"/>
        <v>74292.660804733663</v>
      </c>
    </row>
    <row r="256" spans="19:24" x14ac:dyDescent="0.3">
      <c r="S256" s="5">
        <f t="shared" si="46"/>
        <v>50161</v>
      </c>
      <c r="T256">
        <f>VLOOKUP(S256,Assumptions!$J$5:$K$10,2)</f>
        <v>165.66333333333333</v>
      </c>
      <c r="U256">
        <f t="shared" si="48"/>
        <v>0</v>
      </c>
      <c r="V256">
        <f t="shared" si="44"/>
        <v>51586.649279294106</v>
      </c>
      <c r="W256">
        <f t="shared" si="47"/>
        <v>0</v>
      </c>
      <c r="X256">
        <f t="shared" si="45"/>
        <v>74654.284087834589</v>
      </c>
    </row>
    <row r="257" spans="19:24" x14ac:dyDescent="0.3">
      <c r="S257" s="5">
        <f t="shared" si="46"/>
        <v>50192</v>
      </c>
      <c r="T257">
        <f>VLOOKUP(S257,Assumptions!$J$5:$K$10,2)</f>
        <v>165.66333333333333</v>
      </c>
      <c r="U257">
        <f t="shared" si="48"/>
        <v>0</v>
      </c>
      <c r="V257">
        <f t="shared" si="44"/>
        <v>51837.749903157688</v>
      </c>
      <c r="W257">
        <f t="shared" si="47"/>
        <v>0</v>
      </c>
      <c r="X257">
        <f t="shared" si="45"/>
        <v>75017.667590551602</v>
      </c>
    </row>
    <row r="258" spans="19:24" x14ac:dyDescent="0.3">
      <c r="S258" s="5">
        <f t="shared" si="46"/>
        <v>50222</v>
      </c>
      <c r="T258">
        <f>VLOOKUP(S258,Assumptions!$J$5:$K$10,2)</f>
        <v>165.66333333333333</v>
      </c>
      <c r="U258">
        <f t="shared" si="48"/>
        <v>0</v>
      </c>
      <c r="V258">
        <f t="shared" si="44"/>
        <v>52090.072772004918</v>
      </c>
      <c r="W258">
        <f t="shared" si="47"/>
        <v>0</v>
      </c>
      <c r="X258">
        <f t="shared" si="45"/>
        <v>75382.819880842711</v>
      </c>
    </row>
    <row r="259" spans="19:24" x14ac:dyDescent="0.3">
      <c r="S259" s="5">
        <f t="shared" si="46"/>
        <v>50253</v>
      </c>
      <c r="T259">
        <f>VLOOKUP(S259,Assumptions!$J$5:$K$10,2)</f>
        <v>165.66333333333333</v>
      </c>
      <c r="U259">
        <f t="shared" si="48"/>
        <v>0</v>
      </c>
      <c r="V259">
        <f t="shared" si="44"/>
        <v>52343.623835175051</v>
      </c>
      <c r="W259">
        <f t="shared" si="47"/>
        <v>0</v>
      </c>
      <c r="X259">
        <f t="shared" si="45"/>
        <v>75749.749568370855</v>
      </c>
    </row>
    <row r="260" spans="19:24" x14ac:dyDescent="0.3">
      <c r="S260" s="5">
        <f t="shared" si="46"/>
        <v>50284</v>
      </c>
      <c r="T260">
        <f>VLOOKUP(S260,Assumptions!$J$5:$K$10,2)</f>
        <v>165.66333333333333</v>
      </c>
      <c r="U260">
        <f t="shared" si="48"/>
        <v>0</v>
      </c>
      <c r="V260">
        <f t="shared" si="44"/>
        <v>52598.40907096606</v>
      </c>
      <c r="W260">
        <f t="shared" si="47"/>
        <v>0</v>
      </c>
      <c r="X260">
        <f t="shared" si="45"/>
        <v>76118.465304706973</v>
      </c>
    </row>
    <row r="261" spans="19:24" x14ac:dyDescent="0.3">
      <c r="S261" s="5">
        <f t="shared" si="46"/>
        <v>50314</v>
      </c>
      <c r="T261">
        <f>VLOOKUP(S261,Assumptions!$J$5:$K$10,2)</f>
        <v>165.66333333333333</v>
      </c>
      <c r="U261">
        <f t="shared" si="48"/>
        <v>0</v>
      </c>
      <c r="V261">
        <f t="shared" si="44"/>
        <v>52854.434486775586</v>
      </c>
      <c r="W261">
        <f t="shared" si="47"/>
        <v>0</v>
      </c>
      <c r="X261">
        <f t="shared" si="45"/>
        <v>76488.975783533941</v>
      </c>
    </row>
    <row r="262" spans="19:24" x14ac:dyDescent="0.3">
      <c r="S262" s="5">
        <f t="shared" si="46"/>
        <v>50345</v>
      </c>
      <c r="T262">
        <f>VLOOKUP(S262,Assumptions!$J$5:$K$10,2)</f>
        <v>165.66333333333333</v>
      </c>
      <c r="U262">
        <f t="shared" si="48"/>
        <v>0</v>
      </c>
      <c r="V262">
        <f t="shared" ref="V262:V325" si="49">+U262*(1+$P$20)^(1/24)+V261*(1+$P$20)^(1/12)</f>
        <v>53111.706119242575</v>
      </c>
      <c r="W262">
        <f t="shared" si="47"/>
        <v>0</v>
      </c>
      <c r="X262">
        <f t="shared" ref="X262:X325" si="50">+W262*(1+$P$20)^(1/24)+X261*(1+$P$20)^(1/12)</f>
        <v>76861.289740851586</v>
      </c>
    </row>
    <row r="263" spans="19:24" x14ac:dyDescent="0.3">
      <c r="S263" s="5">
        <f t="shared" ref="S263:S326" si="51">IF(MONTH(S262)=12,DATE(YEAR(S262)+1,1,1),DATE(YEAR(S262),MONTH(S262)+1,1))</f>
        <v>50375</v>
      </c>
      <c r="T263">
        <f>VLOOKUP(S263,Assumptions!$J$5:$K$10,2)</f>
        <v>165.66333333333333</v>
      </c>
      <c r="U263">
        <f t="shared" si="48"/>
        <v>0</v>
      </c>
      <c r="V263">
        <f t="shared" si="49"/>
        <v>53370.230034389628</v>
      </c>
      <c r="W263">
        <f t="shared" ref="W263:W326" si="52">IF($P$18&gt;$S263,$T263,0)*IF(W264=0,IF(DAY($P$18)&lt;16,0.5,1),1)</f>
        <v>0</v>
      </c>
      <c r="X263">
        <f t="shared" si="50"/>
        <v>77235.41595518266</v>
      </c>
    </row>
    <row r="264" spans="19:24" x14ac:dyDescent="0.3">
      <c r="S264" s="5">
        <f t="shared" si="51"/>
        <v>50406</v>
      </c>
      <c r="T264">
        <f>VLOOKUP(S264,Assumptions!$J$5:$K$10,2)</f>
        <v>165.66333333333333</v>
      </c>
      <c r="U264">
        <f t="shared" si="48"/>
        <v>0</v>
      </c>
      <c r="V264">
        <f t="shared" si="49"/>
        <v>53630.01232776601</v>
      </c>
      <c r="W264">
        <f t="shared" si="52"/>
        <v>0</v>
      </c>
      <c r="X264">
        <f t="shared" si="50"/>
        <v>77611.363247779809</v>
      </c>
    </row>
    <row r="265" spans="19:24" x14ac:dyDescent="0.3">
      <c r="S265" s="5">
        <f t="shared" si="51"/>
        <v>50437</v>
      </c>
      <c r="T265">
        <f>VLOOKUP(S265,Assumptions!$J$5:$K$10,2)</f>
        <v>165.66333333333333</v>
      </c>
      <c r="U265">
        <f t="shared" si="48"/>
        <v>0</v>
      </c>
      <c r="V265">
        <f t="shared" si="49"/>
        <v>53891.059124591382</v>
      </c>
      <c r="W265">
        <f t="shared" si="52"/>
        <v>0</v>
      </c>
      <c r="X265">
        <f t="shared" si="50"/>
        <v>77989.14048283358</v>
      </c>
    </row>
    <row r="266" spans="19:24" x14ac:dyDescent="0.3">
      <c r="S266" s="5">
        <f t="shared" si="51"/>
        <v>50465</v>
      </c>
      <c r="T266">
        <f>VLOOKUP(S266,Assumptions!$J$5:$K$10,2)</f>
        <v>165.66333333333333</v>
      </c>
      <c r="U266">
        <f t="shared" si="48"/>
        <v>0</v>
      </c>
      <c r="V266">
        <f t="shared" si="49"/>
        <v>54153.376579900221</v>
      </c>
      <c r="W266">
        <f t="shared" si="52"/>
        <v>0</v>
      </c>
      <c r="X266">
        <f t="shared" si="50"/>
        <v>78368.756567681412</v>
      </c>
    </row>
    <row r="267" spans="19:24" x14ac:dyDescent="0.3">
      <c r="S267" s="5">
        <f t="shared" si="51"/>
        <v>50496</v>
      </c>
      <c r="T267">
        <f>VLOOKUP(S267,Assumptions!$J$5:$K$10,2)</f>
        <v>165.66333333333333</v>
      </c>
      <c r="U267">
        <f t="shared" si="48"/>
        <v>0</v>
      </c>
      <c r="V267">
        <f t="shared" si="49"/>
        <v>54416.970878686952</v>
      </c>
      <c r="W267">
        <f t="shared" si="52"/>
        <v>0</v>
      </c>
      <c r="X267">
        <f t="shared" si="50"/>
        <v>78750.220453017668</v>
      </c>
    </row>
    <row r="268" spans="19:24" x14ac:dyDescent="0.3">
      <c r="S268" s="5">
        <f t="shared" si="51"/>
        <v>50526</v>
      </c>
      <c r="T268">
        <f>VLOOKUP(S268,Assumptions!$J$5:$K$10,2)</f>
        <v>165.66333333333333</v>
      </c>
      <c r="U268">
        <f t="shared" si="48"/>
        <v>0</v>
      </c>
      <c r="V268">
        <f t="shared" si="49"/>
        <v>54681.848236051759</v>
      </c>
      <c r="W268">
        <f t="shared" si="52"/>
        <v>0</v>
      </c>
      <c r="X268">
        <f t="shared" si="50"/>
        <v>79133.541133104649</v>
      </c>
    </row>
    <row r="269" spans="19:24" x14ac:dyDescent="0.3">
      <c r="S269" s="5">
        <f t="shared" si="51"/>
        <v>50557</v>
      </c>
      <c r="T269">
        <f>VLOOKUP(S269,Assumptions!$J$5:$K$10,2)</f>
        <v>165.66333333333333</v>
      </c>
      <c r="U269">
        <f t="shared" si="48"/>
        <v>0</v>
      </c>
      <c r="V269">
        <f t="shared" si="49"/>
        <v>54948.014897347159</v>
      </c>
      <c r="W269">
        <f t="shared" si="52"/>
        <v>0</v>
      </c>
      <c r="X269">
        <f t="shared" si="50"/>
        <v>79518.727645984691</v>
      </c>
    </row>
    <row r="270" spans="19:24" x14ac:dyDescent="0.3">
      <c r="S270" s="5">
        <f t="shared" si="51"/>
        <v>50587</v>
      </c>
      <c r="T270">
        <f>VLOOKUP(S270,Assumptions!$J$5:$K$10,2)</f>
        <v>165.66333333333333</v>
      </c>
      <c r="U270">
        <f t="shared" si="48"/>
        <v>0</v>
      </c>
      <c r="V270">
        <f t="shared" si="49"/>
        <v>55215.477138325215</v>
      </c>
      <c r="W270">
        <f t="shared" si="52"/>
        <v>0</v>
      </c>
      <c r="X270">
        <f t="shared" si="50"/>
        <v>79905.78907369326</v>
      </c>
    </row>
    <row r="271" spans="19:24" x14ac:dyDescent="0.3">
      <c r="S271" s="5">
        <f t="shared" si="51"/>
        <v>50618</v>
      </c>
      <c r="T271">
        <f>VLOOKUP(S271,Assumptions!$J$5:$K$10,2)</f>
        <v>165.66333333333333</v>
      </c>
      <c r="U271">
        <f t="shared" si="48"/>
        <v>0</v>
      </c>
      <c r="V271">
        <f t="shared" si="49"/>
        <v>55484.241265285556</v>
      </c>
      <c r="W271">
        <f t="shared" si="52"/>
        <v>0</v>
      </c>
      <c r="X271">
        <f t="shared" si="50"/>
        <v>80294.734542473103</v>
      </c>
    </row>
    <row r="272" spans="19:24" x14ac:dyDescent="0.3">
      <c r="S272" s="5">
        <f t="shared" si="51"/>
        <v>50649</v>
      </c>
      <c r="T272">
        <f>VLOOKUP(S272,Assumptions!$J$5:$K$10,2)</f>
        <v>165.66333333333333</v>
      </c>
      <c r="U272">
        <f t="shared" si="48"/>
        <v>0</v>
      </c>
      <c r="V272">
        <f t="shared" si="49"/>
        <v>55754.313615224026</v>
      </c>
      <c r="W272">
        <f t="shared" si="52"/>
        <v>0</v>
      </c>
      <c r="X272">
        <f t="shared" si="50"/>
        <v>80685.573222989391</v>
      </c>
    </row>
    <row r="273" spans="19:24" x14ac:dyDescent="0.3">
      <c r="S273" s="5">
        <f t="shared" si="51"/>
        <v>50679</v>
      </c>
      <c r="T273">
        <f>VLOOKUP(S273,Assumptions!$J$5:$K$10,2)</f>
        <v>165.66333333333333</v>
      </c>
      <c r="U273">
        <f t="shared" si="48"/>
        <v>0</v>
      </c>
      <c r="V273">
        <f t="shared" si="49"/>
        <v>56025.700555982126</v>
      </c>
      <c r="W273">
        <f t="shared" si="52"/>
        <v>0</v>
      </c>
      <c r="X273">
        <f t="shared" si="50"/>
        <v>81078.314330545982</v>
      </c>
    </row>
    <row r="274" spans="19:24" x14ac:dyDescent="0.3">
      <c r="S274" s="5">
        <f t="shared" si="51"/>
        <v>50710</v>
      </c>
      <c r="T274">
        <f>VLOOKUP(S274,Assumptions!$J$5:$K$10,2)</f>
        <v>165.66333333333333</v>
      </c>
      <c r="U274">
        <f t="shared" si="48"/>
        <v>0</v>
      </c>
      <c r="V274">
        <f t="shared" si="49"/>
        <v>56298.408486397137</v>
      </c>
      <c r="W274">
        <f t="shared" si="52"/>
        <v>0</v>
      </c>
      <c r="X274">
        <f t="shared" si="50"/>
        <v>81472.96712530269</v>
      </c>
    </row>
    <row r="275" spans="19:24" x14ac:dyDescent="0.3">
      <c r="S275" s="5">
        <f t="shared" si="51"/>
        <v>50740</v>
      </c>
      <c r="T275">
        <f>VLOOKUP(S275,Assumptions!$J$5:$K$10,2)</f>
        <v>165.66333333333333</v>
      </c>
      <c r="U275">
        <f t="shared" si="48"/>
        <v>0</v>
      </c>
      <c r="V275">
        <f t="shared" si="49"/>
        <v>56572.443836453014</v>
      </c>
      <c r="W275">
        <f t="shared" si="52"/>
        <v>0</v>
      </c>
      <c r="X275">
        <f t="shared" si="50"/>
        <v>81869.540912493627</v>
      </c>
    </row>
    <row r="276" spans="19:24" x14ac:dyDescent="0.3">
      <c r="S276" s="5">
        <f t="shared" si="51"/>
        <v>50771</v>
      </c>
      <c r="T276">
        <f>VLOOKUP(S276,Assumptions!$J$5:$K$10,2)</f>
        <v>165.66333333333333</v>
      </c>
      <c r="U276">
        <f t="shared" si="48"/>
        <v>0</v>
      </c>
      <c r="V276">
        <f t="shared" si="49"/>
        <v>56847.813067431976</v>
      </c>
      <c r="W276">
        <f t="shared" si="52"/>
        <v>0</v>
      </c>
      <c r="X276">
        <f t="shared" si="50"/>
        <v>82268.045042646612</v>
      </c>
    </row>
    <row r="277" spans="19:24" x14ac:dyDescent="0.3">
      <c r="S277" s="5">
        <f t="shared" si="51"/>
        <v>50802</v>
      </c>
      <c r="T277">
        <f>VLOOKUP(S277,Assumptions!$J$5:$K$10,2)</f>
        <v>165.66333333333333</v>
      </c>
      <c r="U277">
        <f t="shared" si="48"/>
        <v>0</v>
      </c>
      <c r="V277">
        <f t="shared" si="49"/>
        <v>57124.522672066872</v>
      </c>
      <c r="W277">
        <f t="shared" si="52"/>
        <v>0</v>
      </c>
      <c r="X277">
        <f t="shared" si="50"/>
        <v>82668.488911803608</v>
      </c>
    </row>
    <row r="278" spans="19:24" x14ac:dyDescent="0.3">
      <c r="S278" s="5">
        <f t="shared" si="51"/>
        <v>50830</v>
      </c>
      <c r="T278">
        <f>VLOOKUP(S278,Assumptions!$J$5:$K$10,2)</f>
        <v>165.66333333333333</v>
      </c>
      <c r="U278">
        <f t="shared" si="48"/>
        <v>0</v>
      </c>
      <c r="V278">
        <f t="shared" si="49"/>
        <v>57402.579174694241</v>
      </c>
      <c r="W278">
        <f t="shared" si="52"/>
        <v>0</v>
      </c>
      <c r="X278">
        <f t="shared" si="50"/>
        <v>83070.881961742314</v>
      </c>
    </row>
    <row r="279" spans="19:24" x14ac:dyDescent="0.3">
      <c r="S279" s="5">
        <f t="shared" si="51"/>
        <v>50861</v>
      </c>
      <c r="T279">
        <f>VLOOKUP(S279,Assumptions!$J$5:$K$10,2)</f>
        <v>165.66333333333333</v>
      </c>
      <c r="U279">
        <f t="shared" si="48"/>
        <v>0</v>
      </c>
      <c r="V279">
        <f t="shared" si="49"/>
        <v>57681.989131408176</v>
      </c>
      <c r="W279">
        <f t="shared" si="52"/>
        <v>0</v>
      </c>
      <c r="X279">
        <f t="shared" si="50"/>
        <v>83475.23368019874</v>
      </c>
    </row>
    <row r="280" spans="19:24" x14ac:dyDescent="0.3">
      <c r="S280" s="5">
        <f t="shared" si="51"/>
        <v>50891</v>
      </c>
      <c r="T280">
        <f>VLOOKUP(S280,Assumptions!$J$5:$K$10,2)</f>
        <v>165.66333333333333</v>
      </c>
      <c r="U280">
        <f t="shared" si="48"/>
        <v>0</v>
      </c>
      <c r="V280">
        <f t="shared" si="49"/>
        <v>57962.759130214872</v>
      </c>
      <c r="W280">
        <f t="shared" si="52"/>
        <v>0</v>
      </c>
      <c r="X280">
        <f t="shared" si="50"/>
        <v>83881.553601090942</v>
      </c>
    </row>
    <row r="281" spans="19:24" x14ac:dyDescent="0.3">
      <c r="S281" s="5">
        <f t="shared" si="51"/>
        <v>50922</v>
      </c>
      <c r="T281">
        <f>VLOOKUP(S281,Assumptions!$J$5:$K$10,2)</f>
        <v>165.66333333333333</v>
      </c>
      <c r="U281">
        <f t="shared" si="48"/>
        <v>0</v>
      </c>
      <c r="V281">
        <f t="shared" si="49"/>
        <v>58244.895791187992</v>
      </c>
      <c r="W281">
        <f t="shared" si="52"/>
        <v>0</v>
      </c>
      <c r="X281">
        <f t="shared" si="50"/>
        <v>84289.851304743788</v>
      </c>
    </row>
    <row r="282" spans="19:24" x14ac:dyDescent="0.3">
      <c r="S282" s="5">
        <f t="shared" si="51"/>
        <v>50952</v>
      </c>
      <c r="T282">
        <f>VLOOKUP(S282,Assumptions!$J$5:$K$10,2)</f>
        <v>165.66333333333333</v>
      </c>
      <c r="U282">
        <f t="shared" si="48"/>
        <v>0</v>
      </c>
      <c r="V282">
        <f t="shared" si="49"/>
        <v>58528.405766624739</v>
      </c>
      <c r="W282">
        <f t="shared" si="52"/>
        <v>0</v>
      </c>
      <c r="X282">
        <f t="shared" si="50"/>
        <v>84700.136418114882</v>
      </c>
    </row>
    <row r="283" spans="19:24" x14ac:dyDescent="0.3">
      <c r="S283" s="5">
        <f t="shared" si="51"/>
        <v>50983</v>
      </c>
      <c r="T283">
        <f>VLOOKUP(S283,Assumptions!$J$5:$K$10,2)</f>
        <v>165.66333333333333</v>
      </c>
      <c r="U283">
        <f t="shared" si="48"/>
        <v>0</v>
      </c>
      <c r="V283">
        <f t="shared" si="49"/>
        <v>58813.295741202703</v>
      </c>
      <c r="W283">
        <f t="shared" si="52"/>
        <v>0</v>
      </c>
      <c r="X283">
        <f t="shared" si="50"/>
        <v>85112.41861502151</v>
      </c>
    </row>
    <row r="284" spans="19:24" x14ac:dyDescent="0.3">
      <c r="S284" s="5">
        <f t="shared" si="51"/>
        <v>51014</v>
      </c>
      <c r="T284">
        <f>VLOOKUP(S284,Assumptions!$J$5:$K$10,2)</f>
        <v>165.66333333333333</v>
      </c>
      <c r="U284">
        <f t="shared" si="48"/>
        <v>0</v>
      </c>
      <c r="V284">
        <f t="shared" si="49"/>
        <v>59099.57243213748</v>
      </c>
      <c r="W284">
        <f t="shared" si="52"/>
        <v>0</v>
      </c>
      <c r="X284">
        <f t="shared" si="50"/>
        <v>85526.707616368774</v>
      </c>
    </row>
    <row r="285" spans="19:24" x14ac:dyDescent="0.3">
      <c r="S285" s="5">
        <f t="shared" si="51"/>
        <v>51044</v>
      </c>
      <c r="T285">
        <f>VLOOKUP(S285,Assumptions!$J$5:$K$10,2)</f>
        <v>165.66333333333333</v>
      </c>
      <c r="U285">
        <f t="shared" si="48"/>
        <v>0</v>
      </c>
      <c r="V285">
        <f t="shared" si="49"/>
        <v>59387.242589341062</v>
      </c>
      <c r="W285">
        <f t="shared" si="52"/>
        <v>0</v>
      </c>
      <c r="X285">
        <f t="shared" si="50"/>
        <v>85943.013190378755</v>
      </c>
    </row>
    <row r="286" spans="19:24" x14ac:dyDescent="0.3">
      <c r="S286" s="5">
        <f t="shared" si="51"/>
        <v>51075</v>
      </c>
      <c r="T286">
        <f>VLOOKUP(S286,Assumptions!$J$5:$K$10,2)</f>
        <v>165.66333333333333</v>
      </c>
      <c r="U286">
        <f t="shared" si="48"/>
        <v>0</v>
      </c>
      <c r="V286">
        <f t="shared" si="49"/>
        <v>59676.312995580971</v>
      </c>
      <c r="W286">
        <f t="shared" si="52"/>
        <v>0</v>
      </c>
      <c r="X286">
        <f t="shared" si="50"/>
        <v>86361.345152820868</v>
      </c>
    </row>
    <row r="287" spans="19:24" x14ac:dyDescent="0.3">
      <c r="S287" s="5">
        <f t="shared" si="51"/>
        <v>51105</v>
      </c>
      <c r="T287">
        <f>VLOOKUP(S287,Assumptions!$J$5:$K$10,2)</f>
        <v>165.66333333333333</v>
      </c>
      <c r="U287">
        <f t="shared" si="48"/>
        <v>0</v>
      </c>
      <c r="V287">
        <f t="shared" si="49"/>
        <v>59966.790466640203</v>
      </c>
      <c r="W287">
        <f t="shared" si="52"/>
        <v>0</v>
      </c>
      <c r="X287">
        <f t="shared" si="50"/>
        <v>86781.713367243268</v>
      </c>
    </row>
    <row r="288" spans="19:24" x14ac:dyDescent="0.3">
      <c r="S288" s="5">
        <f t="shared" si="51"/>
        <v>51136</v>
      </c>
      <c r="T288">
        <f>VLOOKUP(S288,Assumptions!$J$5:$K$10,2)</f>
        <v>165.66333333333333</v>
      </c>
      <c r="U288">
        <f t="shared" si="48"/>
        <v>0</v>
      </c>
      <c r="V288">
        <f t="shared" si="49"/>
        <v>60258.681851477908</v>
      </c>
      <c r="W288">
        <f t="shared" si="52"/>
        <v>0</v>
      </c>
      <c r="X288">
        <f t="shared" si="50"/>
        <v>87204.127745205435</v>
      </c>
    </row>
    <row r="289" spans="19:24" x14ac:dyDescent="0.3">
      <c r="S289" s="5">
        <f t="shared" si="51"/>
        <v>51167</v>
      </c>
      <c r="T289">
        <f>VLOOKUP(S289,Assumptions!$J$5:$K$10,2)</f>
        <v>165.66333333333333</v>
      </c>
      <c r="U289">
        <f t="shared" si="48"/>
        <v>0</v>
      </c>
      <c r="V289">
        <f t="shared" si="49"/>
        <v>60551.994032390896</v>
      </c>
      <c r="W289">
        <f t="shared" si="52"/>
        <v>0</v>
      </c>
      <c r="X289">
        <f t="shared" si="50"/>
        <v>87628.598246511858</v>
      </c>
    </row>
    <row r="290" spans="19:24" x14ac:dyDescent="0.3">
      <c r="S290" s="5">
        <f t="shared" si="51"/>
        <v>51196</v>
      </c>
      <c r="T290">
        <f>VLOOKUP(S290,Assumptions!$J$5:$K$10,2)</f>
        <v>165.66333333333333</v>
      </c>
      <c r="U290">
        <f t="shared" si="48"/>
        <v>0</v>
      </c>
      <c r="V290">
        <f t="shared" si="49"/>
        <v>60846.733925175911</v>
      </c>
      <c r="W290">
        <f t="shared" si="52"/>
        <v>0</v>
      </c>
      <c r="X290">
        <f t="shared" si="50"/>
        <v>88055.134879446879</v>
      </c>
    </row>
    <row r="291" spans="19:24" x14ac:dyDescent="0.3">
      <c r="S291" s="5">
        <f t="shared" si="51"/>
        <v>51227</v>
      </c>
      <c r="T291">
        <f>VLOOKUP(S291,Assumptions!$J$5:$K$10,2)</f>
        <v>165.66333333333333</v>
      </c>
      <c r="U291">
        <f t="shared" si="48"/>
        <v>0</v>
      </c>
      <c r="V291">
        <f t="shared" si="49"/>
        <v>61142.908479292681</v>
      </c>
      <c r="W291">
        <f t="shared" si="52"/>
        <v>0</v>
      </c>
      <c r="X291">
        <f t="shared" si="50"/>
        <v>88483.747701010696</v>
      </c>
    </row>
    <row r="292" spans="19:24" x14ac:dyDescent="0.3">
      <c r="S292" s="5">
        <f t="shared" si="51"/>
        <v>51257</v>
      </c>
      <c r="T292">
        <f>VLOOKUP(S292,Assumptions!$J$5:$K$10,2)</f>
        <v>165.66333333333333</v>
      </c>
      <c r="U292">
        <f t="shared" si="48"/>
        <v>0</v>
      </c>
      <c r="V292">
        <f t="shared" si="49"/>
        <v>61440.524678027781</v>
      </c>
      <c r="W292">
        <f t="shared" si="52"/>
        <v>0</v>
      </c>
      <c r="X292">
        <f t="shared" si="50"/>
        <v>88914.446817156422</v>
      </c>
    </row>
    <row r="293" spans="19:24" x14ac:dyDescent="0.3">
      <c r="S293" s="5">
        <f t="shared" si="51"/>
        <v>51288</v>
      </c>
      <c r="T293">
        <f>VLOOKUP(S293,Assumptions!$J$5:$K$10,2)</f>
        <v>165.66333333333333</v>
      </c>
      <c r="U293">
        <f t="shared" si="48"/>
        <v>0</v>
      </c>
      <c r="V293">
        <f t="shared" si="49"/>
        <v>61739.589538659289</v>
      </c>
      <c r="W293">
        <f t="shared" si="52"/>
        <v>0</v>
      </c>
      <c r="X293">
        <f t="shared" si="50"/>
        <v>89347.242383028439</v>
      </c>
    </row>
    <row r="294" spans="19:24" x14ac:dyDescent="0.3">
      <c r="S294" s="5">
        <f t="shared" si="51"/>
        <v>51318</v>
      </c>
      <c r="T294">
        <f>VLOOKUP(S294,Assumptions!$J$5:$K$10,2)</f>
        <v>165.66333333333333</v>
      </c>
      <c r="U294">
        <f t="shared" si="48"/>
        <v>0</v>
      </c>
      <c r="V294">
        <f t="shared" si="49"/>
        <v>62040.110112622235</v>
      </c>
      <c r="W294">
        <f t="shared" si="52"/>
        <v>0</v>
      </c>
      <c r="X294">
        <f t="shared" si="50"/>
        <v>89782.144603201785</v>
      </c>
    </row>
    <row r="295" spans="19:24" x14ac:dyDescent="0.3">
      <c r="S295" s="5">
        <f t="shared" si="51"/>
        <v>51349</v>
      </c>
      <c r="T295">
        <f>VLOOKUP(S295,Assumptions!$J$5:$K$10,2)</f>
        <v>165.66333333333333</v>
      </c>
      <c r="U295">
        <f t="shared" si="48"/>
        <v>0</v>
      </c>
      <c r="V295">
        <f t="shared" si="49"/>
        <v>62342.093485674872</v>
      </c>
      <c r="W295">
        <f t="shared" si="52"/>
        <v>0</v>
      </c>
      <c r="X295">
        <f t="shared" si="50"/>
        <v>90219.163731922818</v>
      </c>
    </row>
    <row r="296" spans="19:24" x14ac:dyDescent="0.3">
      <c r="S296" s="5">
        <f t="shared" si="51"/>
        <v>51380</v>
      </c>
      <c r="T296">
        <f>VLOOKUP(S296,Assumptions!$J$5:$K$10,2)</f>
        <v>165.66333333333333</v>
      </c>
      <c r="U296">
        <f t="shared" si="48"/>
        <v>0</v>
      </c>
      <c r="V296">
        <f t="shared" si="49"/>
        <v>62645.546778065735</v>
      </c>
      <c r="W296">
        <f t="shared" si="52"/>
        <v>0</v>
      </c>
      <c r="X296">
        <f t="shared" si="50"/>
        <v>90658.31007335092</v>
      </c>
    </row>
    <row r="297" spans="19:24" x14ac:dyDescent="0.3">
      <c r="S297" s="5">
        <f t="shared" si="51"/>
        <v>51410</v>
      </c>
      <c r="T297">
        <f>VLOOKUP(S297,Assumptions!$J$5:$K$10,2)</f>
        <v>165.66333333333333</v>
      </c>
      <c r="U297">
        <f t="shared" si="48"/>
        <v>0</v>
      </c>
      <c r="V297">
        <f t="shared" si="49"/>
        <v>62950.47714470153</v>
      </c>
      <c r="W297">
        <f t="shared" si="52"/>
        <v>0</v>
      </c>
      <c r="X297">
        <f t="shared" si="50"/>
        <v>91099.593981801503</v>
      </c>
    </row>
    <row r="298" spans="19:24" x14ac:dyDescent="0.3">
      <c r="S298" s="5">
        <f t="shared" si="51"/>
        <v>51441</v>
      </c>
      <c r="T298">
        <f>VLOOKUP(S298,Assumptions!$J$5:$K$10,2)</f>
        <v>165.66333333333333</v>
      </c>
      <c r="U298">
        <f t="shared" si="48"/>
        <v>0</v>
      </c>
      <c r="V298">
        <f t="shared" si="49"/>
        <v>63256.891775315838</v>
      </c>
      <c r="W298">
        <f t="shared" si="52"/>
        <v>0</v>
      </c>
      <c r="X298">
        <f t="shared" si="50"/>
        <v>91543.025861990143</v>
      </c>
    </row>
    <row r="299" spans="19:24" x14ac:dyDescent="0.3">
      <c r="S299" s="5">
        <f t="shared" si="51"/>
        <v>51471</v>
      </c>
      <c r="T299">
        <f>VLOOKUP(S299,Assumptions!$J$5:$K$10,2)</f>
        <v>165.66333333333333</v>
      </c>
      <c r="U299">
        <f t="shared" si="48"/>
        <v>0</v>
      </c>
      <c r="V299">
        <f t="shared" si="49"/>
        <v>63564.797894638621</v>
      </c>
      <c r="W299">
        <f t="shared" si="52"/>
        <v>0</v>
      </c>
      <c r="X299">
        <f t="shared" si="50"/>
        <v>91988.616169277884</v>
      </c>
    </row>
    <row r="300" spans="19:24" x14ac:dyDescent="0.3">
      <c r="S300" s="5">
        <f t="shared" si="51"/>
        <v>51502</v>
      </c>
      <c r="T300">
        <f>VLOOKUP(S300,Assumptions!$J$5:$K$10,2)</f>
        <v>165.66333333333333</v>
      </c>
      <c r="U300">
        <f t="shared" ref="U300:U363" si="53">IF($P$7&gt;S300,T300,0)*IF(U301=0,IF(DAY($P$7)&lt;16,0.5,1),1)</f>
        <v>0</v>
      </c>
      <c r="V300">
        <f t="shared" si="49"/>
        <v>63874.202762566587</v>
      </c>
      <c r="W300">
        <f t="shared" si="52"/>
        <v>0</v>
      </c>
      <c r="X300">
        <f t="shared" si="50"/>
        <v>92436.375409917775</v>
      </c>
    </row>
    <row r="301" spans="19:24" x14ac:dyDescent="0.3">
      <c r="S301" s="5">
        <f t="shared" si="51"/>
        <v>51533</v>
      </c>
      <c r="T301">
        <f>VLOOKUP(S301,Assumptions!$J$5:$K$10,2)</f>
        <v>165.66333333333333</v>
      </c>
      <c r="U301">
        <f t="shared" si="53"/>
        <v>0</v>
      </c>
      <c r="V301">
        <f t="shared" si="49"/>
        <v>64185.113674334352</v>
      </c>
      <c r="W301">
        <f t="shared" si="52"/>
        <v>0</v>
      </c>
      <c r="X301">
        <f t="shared" si="50"/>
        <v>92886.314141302588</v>
      </c>
    </row>
    <row r="302" spans="19:24" x14ac:dyDescent="0.3">
      <c r="S302" s="5">
        <f t="shared" si="51"/>
        <v>51561</v>
      </c>
      <c r="T302">
        <f>VLOOKUP(S302,Assumptions!$J$5:$K$10,2)</f>
        <v>165.66333333333333</v>
      </c>
      <c r="U302">
        <f t="shared" si="53"/>
        <v>0</v>
      </c>
      <c r="V302">
        <f t="shared" si="49"/>
        <v>64497.537960686466</v>
      </c>
      <c r="W302">
        <f t="shared" si="52"/>
        <v>0</v>
      </c>
      <c r="X302">
        <f t="shared" si="50"/>
        <v>93338.442972213714</v>
      </c>
    </row>
    <row r="303" spans="19:24" x14ac:dyDescent="0.3">
      <c r="S303" s="5">
        <f t="shared" si="51"/>
        <v>51592</v>
      </c>
      <c r="T303">
        <f>VLOOKUP(S303,Assumptions!$J$5:$K$10,2)</f>
        <v>165.66333333333333</v>
      </c>
      <c r="U303">
        <f t="shared" si="53"/>
        <v>0</v>
      </c>
      <c r="V303">
        <f t="shared" si="49"/>
        <v>64811.482988050244</v>
      </c>
      <c r="W303">
        <f t="shared" si="52"/>
        <v>0</v>
      </c>
      <c r="X303">
        <f t="shared" si="50"/>
        <v>93792.772563071354</v>
      </c>
    </row>
    <row r="304" spans="19:24" x14ac:dyDescent="0.3">
      <c r="S304" s="5">
        <f t="shared" si="51"/>
        <v>51622</v>
      </c>
      <c r="T304">
        <f>VLOOKUP(S304,Assumptions!$J$5:$K$10,2)</f>
        <v>165.66333333333333</v>
      </c>
      <c r="U304">
        <f t="shared" si="53"/>
        <v>0</v>
      </c>
      <c r="V304">
        <f t="shared" si="49"/>
        <v>65126.95615870945</v>
      </c>
      <c r="W304">
        <f t="shared" si="52"/>
        <v>0</v>
      </c>
      <c r="X304">
        <f t="shared" si="50"/>
        <v>94249.313626185831</v>
      </c>
    </row>
    <row r="305" spans="19:24" x14ac:dyDescent="0.3">
      <c r="S305" s="5">
        <f t="shared" si="51"/>
        <v>51653</v>
      </c>
      <c r="T305">
        <f>VLOOKUP(S305,Assumptions!$J$5:$K$10,2)</f>
        <v>165.66333333333333</v>
      </c>
      <c r="U305">
        <f t="shared" si="53"/>
        <v>0</v>
      </c>
      <c r="V305">
        <f t="shared" si="49"/>
        <v>65443.964910978852</v>
      </c>
      <c r="W305">
        <f t="shared" si="52"/>
        <v>0</v>
      </c>
      <c r="X305">
        <f t="shared" si="50"/>
        <v>94708.076926010166</v>
      </c>
    </row>
    <row r="306" spans="19:24" x14ac:dyDescent="0.3">
      <c r="S306" s="5">
        <f t="shared" si="51"/>
        <v>51683</v>
      </c>
      <c r="T306">
        <f>VLOOKUP(S306,Assumptions!$J$5:$K$10,2)</f>
        <v>165.66333333333333</v>
      </c>
      <c r="U306">
        <f t="shared" si="53"/>
        <v>0</v>
      </c>
      <c r="V306">
        <f t="shared" si="49"/>
        <v>65762.516719379579</v>
      </c>
      <c r="W306">
        <f t="shared" si="52"/>
        <v>0</v>
      </c>
      <c r="X306">
        <f t="shared" si="50"/>
        <v>95169.073279393924</v>
      </c>
    </row>
    <row r="307" spans="19:24" x14ac:dyDescent="0.3">
      <c r="S307" s="5">
        <f t="shared" si="51"/>
        <v>51714</v>
      </c>
      <c r="T307">
        <f>VLOOKUP(S307,Assumptions!$J$5:$K$10,2)</f>
        <v>165.66333333333333</v>
      </c>
      <c r="U307">
        <f t="shared" si="53"/>
        <v>0</v>
      </c>
      <c r="V307">
        <f t="shared" si="49"/>
        <v>66082.619094815382</v>
      </c>
      <c r="W307">
        <f t="shared" si="52"/>
        <v>0</v>
      </c>
      <c r="X307">
        <f t="shared" si="50"/>
        <v>95632.313555838206</v>
      </c>
    </row>
    <row r="308" spans="19:24" x14ac:dyDescent="0.3">
      <c r="S308" s="5">
        <f t="shared" si="51"/>
        <v>51745</v>
      </c>
      <c r="T308">
        <f>VLOOKUP(S308,Assumptions!$J$5:$K$10,2)</f>
        <v>165.66333333333333</v>
      </c>
      <c r="U308">
        <f t="shared" si="53"/>
        <v>0</v>
      </c>
      <c r="V308">
        <f t="shared" si="49"/>
        <v>66404.279584749704</v>
      </c>
      <c r="W308">
        <f t="shared" si="52"/>
        <v>0</v>
      </c>
      <c r="X308">
        <f t="shared" si="50"/>
        <v>96097.808677751993</v>
      </c>
    </row>
    <row r="309" spans="19:24" x14ac:dyDescent="0.3">
      <c r="S309" s="5">
        <f t="shared" si="51"/>
        <v>51775</v>
      </c>
      <c r="T309">
        <f>VLOOKUP(S309,Assumptions!$J$5:$K$10,2)</f>
        <v>165.66333333333333</v>
      </c>
      <c r="U309">
        <f t="shared" si="53"/>
        <v>0</v>
      </c>
      <c r="V309">
        <f t="shared" si="49"/>
        <v>66727.505773383644</v>
      </c>
      <c r="W309">
        <f t="shared" si="52"/>
        <v>0</v>
      </c>
      <c r="X309">
        <f t="shared" si="50"/>
        <v>96565.569620709619</v>
      </c>
    </row>
    <row r="310" spans="19:24" x14ac:dyDescent="0.3">
      <c r="S310" s="5">
        <f t="shared" si="51"/>
        <v>51806</v>
      </c>
      <c r="T310">
        <f>VLOOKUP(S310,Assumptions!$J$5:$K$10,2)</f>
        <v>165.66333333333333</v>
      </c>
      <c r="U310">
        <f t="shared" si="53"/>
        <v>0</v>
      </c>
      <c r="V310">
        <f t="shared" si="49"/>
        <v>67052.305281834808</v>
      </c>
      <c r="W310">
        <f t="shared" si="52"/>
        <v>0</v>
      </c>
      <c r="X310">
        <f t="shared" si="50"/>
        <v>97035.607413709571</v>
      </c>
    </row>
    <row r="311" spans="19:24" x14ac:dyDescent="0.3">
      <c r="S311" s="5">
        <f t="shared" si="51"/>
        <v>51836</v>
      </c>
      <c r="T311">
        <f>VLOOKUP(S311,Assumptions!$J$5:$K$10,2)</f>
        <v>165.66333333333333</v>
      </c>
      <c r="U311">
        <f t="shared" si="53"/>
        <v>0</v>
      </c>
      <c r="V311">
        <f t="shared" si="49"/>
        <v>67378.685768316951</v>
      </c>
      <c r="W311">
        <f t="shared" si="52"/>
        <v>0</v>
      </c>
      <c r="X311">
        <f t="shared" si="50"/>
        <v>97507.933139434579</v>
      </c>
    </row>
    <row r="312" spans="19:24" x14ac:dyDescent="0.3">
      <c r="S312" s="5">
        <f t="shared" si="51"/>
        <v>51867</v>
      </c>
      <c r="T312">
        <f>VLOOKUP(S312,Assumptions!$J$5:$K$10,2)</f>
        <v>165.66333333333333</v>
      </c>
      <c r="U312">
        <f t="shared" si="53"/>
        <v>0</v>
      </c>
      <c r="V312">
        <f t="shared" si="49"/>
        <v>67706.654928320597</v>
      </c>
      <c r="W312">
        <f t="shared" si="52"/>
        <v>0</v>
      </c>
      <c r="X312">
        <f t="shared" si="50"/>
        <v>97982.557934512864</v>
      </c>
    </row>
    <row r="313" spans="19:24" x14ac:dyDescent="0.3">
      <c r="S313" s="5">
        <f t="shared" si="51"/>
        <v>51898</v>
      </c>
      <c r="T313">
        <f>VLOOKUP(S313,Assumptions!$J$5:$K$10,2)</f>
        <v>165.66333333333333</v>
      </c>
      <c r="U313">
        <f t="shared" si="53"/>
        <v>0</v>
      </c>
      <c r="V313">
        <f t="shared" si="49"/>
        <v>68036.220494794426</v>
      </c>
      <c r="W313">
        <f t="shared" si="52"/>
        <v>0</v>
      </c>
      <c r="X313">
        <f t="shared" si="50"/>
        <v>98459.49298978076</v>
      </c>
    </row>
    <row r="314" spans="19:24" x14ac:dyDescent="0.3">
      <c r="S314" s="5">
        <f t="shared" si="51"/>
        <v>51926</v>
      </c>
      <c r="T314">
        <f>VLOOKUP(S314,Assumptions!$J$5:$K$10,2)</f>
        <v>165.66333333333333</v>
      </c>
      <c r="U314">
        <f t="shared" si="53"/>
        <v>0</v>
      </c>
      <c r="V314">
        <f t="shared" si="49"/>
        <v>68367.390238327673</v>
      </c>
      <c r="W314">
        <f t="shared" si="52"/>
        <v>0</v>
      </c>
      <c r="X314">
        <f t="shared" si="50"/>
        <v>98938.749550546563</v>
      </c>
    </row>
    <row r="315" spans="19:24" x14ac:dyDescent="0.3">
      <c r="S315" s="5">
        <f t="shared" si="51"/>
        <v>51957</v>
      </c>
      <c r="T315">
        <f>VLOOKUP(S315,Assumptions!$J$5:$K$10,2)</f>
        <v>165.66333333333333</v>
      </c>
      <c r="U315">
        <f t="shared" si="53"/>
        <v>0</v>
      </c>
      <c r="V315">
        <f t="shared" si="49"/>
        <v>68700.17196733327</v>
      </c>
      <c r="W315">
        <f t="shared" si="52"/>
        <v>0</v>
      </c>
      <c r="X315">
        <f t="shared" si="50"/>
        <v>99420.338916855661</v>
      </c>
    </row>
    <row r="316" spans="19:24" x14ac:dyDescent="0.3">
      <c r="S316" s="5">
        <f t="shared" si="51"/>
        <v>51987</v>
      </c>
      <c r="T316">
        <f>VLOOKUP(S316,Assumptions!$J$5:$K$10,2)</f>
        <v>165.66333333333333</v>
      </c>
      <c r="U316">
        <f t="shared" si="53"/>
        <v>0</v>
      </c>
      <c r="V316">
        <f t="shared" si="49"/>
        <v>69034.573528232024</v>
      </c>
      <c r="W316">
        <f t="shared" si="52"/>
        <v>0</v>
      </c>
      <c r="X316">
        <f t="shared" si="50"/>
        <v>99904.272443757</v>
      </c>
    </row>
    <row r="317" spans="19:24" x14ac:dyDescent="0.3">
      <c r="S317" s="5">
        <f t="shared" si="51"/>
        <v>52018</v>
      </c>
      <c r="T317">
        <f>VLOOKUP(S317,Assumptions!$J$5:$K$10,2)</f>
        <v>165.66333333333333</v>
      </c>
      <c r="U317">
        <f t="shared" si="53"/>
        <v>0</v>
      </c>
      <c r="V317">
        <f t="shared" si="49"/>
        <v>69370.60280563758</v>
      </c>
      <c r="W317">
        <f t="shared" si="52"/>
        <v>0</v>
      </c>
      <c r="X317">
        <f t="shared" si="50"/>
        <v>100390.5615415708</v>
      </c>
    </row>
    <row r="318" spans="19:24" x14ac:dyDescent="0.3">
      <c r="S318" s="5">
        <f t="shared" si="51"/>
        <v>52048</v>
      </c>
      <c r="T318">
        <f>VLOOKUP(S318,Assumptions!$J$5:$K$10,2)</f>
        <v>165.66333333333333</v>
      </c>
      <c r="U318">
        <f t="shared" si="53"/>
        <v>0</v>
      </c>
      <c r="V318">
        <f t="shared" si="49"/>
        <v>69708.267722542354</v>
      </c>
      <c r="W318">
        <f t="shared" si="52"/>
        <v>0</v>
      </c>
      <c r="X318">
        <f t="shared" si="50"/>
        <v>100879.21767615758</v>
      </c>
    </row>
    <row r="319" spans="19:24" x14ac:dyDescent="0.3">
      <c r="S319" s="5">
        <f t="shared" si="51"/>
        <v>52079</v>
      </c>
      <c r="T319">
        <f>VLOOKUP(S319,Assumptions!$J$5:$K$10,2)</f>
        <v>165.66333333333333</v>
      </c>
      <c r="U319">
        <f t="shared" si="53"/>
        <v>0</v>
      </c>
      <c r="V319">
        <f t="shared" si="49"/>
        <v>70047.576240504306</v>
      </c>
      <c r="W319">
        <f t="shared" si="52"/>
        <v>0</v>
      </c>
      <c r="X319">
        <f t="shared" si="50"/>
        <v>101370.25236918853</v>
      </c>
    </row>
    <row r="320" spans="19:24" x14ac:dyDescent="0.3">
      <c r="S320" s="5">
        <f t="shared" si="51"/>
        <v>52110</v>
      </c>
      <c r="T320">
        <f>VLOOKUP(S320,Assumptions!$J$5:$K$10,2)</f>
        <v>165.66333333333333</v>
      </c>
      <c r="U320">
        <f t="shared" si="53"/>
        <v>0</v>
      </c>
      <c r="V320">
        <f t="shared" si="49"/>
        <v>70388.536359834688</v>
      </c>
      <c r="W320">
        <f t="shared" si="52"/>
        <v>0</v>
      </c>
      <c r="X320">
        <f t="shared" si="50"/>
        <v>101863.67719841714</v>
      </c>
    </row>
    <row r="321" spans="19:24" x14ac:dyDescent="0.3">
      <c r="S321" s="5">
        <f t="shared" si="51"/>
        <v>52140</v>
      </c>
      <c r="T321">
        <f>VLOOKUP(S321,Assumptions!$J$5:$K$10,2)</f>
        <v>165.66333333333333</v>
      </c>
      <c r="U321">
        <f t="shared" si="53"/>
        <v>0</v>
      </c>
      <c r="V321">
        <f t="shared" si="49"/>
        <v>70731.156119786669</v>
      </c>
      <c r="W321">
        <f t="shared" si="52"/>
        <v>0</v>
      </c>
      <c r="X321">
        <f t="shared" si="50"/>
        <v>102359.50379795222</v>
      </c>
    </row>
    <row r="322" spans="19:24" x14ac:dyDescent="0.3">
      <c r="S322" s="5">
        <f t="shared" si="51"/>
        <v>52171</v>
      </c>
      <c r="T322">
        <f>VLOOKUP(S322,Assumptions!$J$5:$K$10,2)</f>
        <v>165.66333333333333</v>
      </c>
      <c r="U322">
        <f t="shared" si="53"/>
        <v>0</v>
      </c>
      <c r="V322">
        <f t="shared" si="49"/>
        <v>71075.443598744911</v>
      </c>
      <c r="W322">
        <f t="shared" si="52"/>
        <v>0</v>
      </c>
      <c r="X322">
        <f t="shared" si="50"/>
        <v>102857.74385853218</v>
      </c>
    </row>
    <row r="323" spans="19:24" x14ac:dyDescent="0.3">
      <c r="S323" s="5">
        <f t="shared" si="51"/>
        <v>52201</v>
      </c>
      <c r="T323">
        <f>VLOOKUP(S323,Assumptions!$J$5:$K$10,2)</f>
        <v>165.66333333333333</v>
      </c>
      <c r="U323">
        <f t="shared" si="53"/>
        <v>0</v>
      </c>
      <c r="V323">
        <f t="shared" si="49"/>
        <v>71421.406914415988</v>
      </c>
      <c r="W323">
        <f t="shared" si="52"/>
        <v>0</v>
      </c>
      <c r="X323">
        <f t="shared" si="50"/>
        <v>103358.40912780068</v>
      </c>
    </row>
    <row r="324" spans="19:24" x14ac:dyDescent="0.3">
      <c r="S324" s="5">
        <f t="shared" si="51"/>
        <v>52232</v>
      </c>
      <c r="T324">
        <f>VLOOKUP(S324,Assumptions!$J$5:$K$10,2)</f>
        <v>165.66333333333333</v>
      </c>
      <c r="U324">
        <f t="shared" si="53"/>
        <v>0</v>
      </c>
      <c r="V324">
        <f t="shared" si="49"/>
        <v>71769.054224019856</v>
      </c>
      <c r="W324">
        <f t="shared" si="52"/>
        <v>0</v>
      </c>
      <c r="X324">
        <f t="shared" si="50"/>
        <v>103861.51141058367</v>
      </c>
    </row>
    <row r="325" spans="19:24" x14ac:dyDescent="0.3">
      <c r="S325" s="5">
        <f t="shared" si="51"/>
        <v>52263</v>
      </c>
      <c r="T325">
        <f>VLOOKUP(S325,Assumptions!$J$5:$K$10,2)</f>
        <v>165.66333333333333</v>
      </c>
      <c r="U325">
        <f t="shared" si="53"/>
        <v>0</v>
      </c>
      <c r="V325">
        <f t="shared" si="49"/>
        <v>72118.393724482114</v>
      </c>
      <c r="W325">
        <f t="shared" si="52"/>
        <v>0</v>
      </c>
      <c r="X325">
        <f t="shared" si="50"/>
        <v>104367.06256916764</v>
      </c>
    </row>
    <row r="326" spans="19:24" x14ac:dyDescent="0.3">
      <c r="S326" s="5">
        <f t="shared" si="51"/>
        <v>52291</v>
      </c>
      <c r="T326">
        <f>VLOOKUP(S326,Assumptions!$J$5:$K$10,2)</f>
        <v>165.66333333333333</v>
      </c>
      <c r="U326">
        <f t="shared" si="53"/>
        <v>0</v>
      </c>
      <c r="V326">
        <f t="shared" ref="V326:V389" si="54">+U326*(1+$P$20)^(1/24)+V325*(1+$P$20)^(1/12)</f>
        <v>72469.433652627355</v>
      </c>
      <c r="W326">
        <f t="shared" si="52"/>
        <v>0</v>
      </c>
      <c r="X326">
        <f t="shared" ref="X326:X389" si="55">+W326*(1+$P$20)^(1/24)+X325*(1+$P$20)^(1/12)</f>
        <v>104875.07452357939</v>
      </c>
    </row>
    <row r="327" spans="19:24" x14ac:dyDescent="0.3">
      <c r="S327" s="5">
        <f t="shared" ref="S327:S390" si="56">IF(MONTH(S326)=12,DATE(YEAR(S326)+1,1,1),DATE(YEAR(S326),MONTH(S326)+1,1))</f>
        <v>52322</v>
      </c>
      <c r="T327">
        <f>VLOOKUP(S327,Assumptions!$J$5:$K$10,2)</f>
        <v>165.66333333333333</v>
      </c>
      <c r="U327">
        <f t="shared" si="53"/>
        <v>0</v>
      </c>
      <c r="V327">
        <f t="shared" si="54"/>
        <v>72822.182285373288</v>
      </c>
      <c r="W327">
        <f t="shared" ref="W327:W390" si="57">IF($P$18&gt;$S327,$T327,0)*IF(W328=0,IF(DAY($P$18)&lt;16,0.5,1),1)</f>
        <v>0</v>
      </c>
      <c r="X327">
        <f t="shared" si="55"/>
        <v>105385.55925186703</v>
      </c>
    </row>
    <row r="328" spans="19:24" x14ac:dyDescent="0.3">
      <c r="S328" s="5">
        <f t="shared" si="56"/>
        <v>52352</v>
      </c>
      <c r="T328">
        <f>VLOOKUP(S328,Assumptions!$J$5:$K$10,2)</f>
        <v>165.66333333333333</v>
      </c>
      <c r="U328">
        <f t="shared" si="53"/>
        <v>0</v>
      </c>
      <c r="V328">
        <f t="shared" si="54"/>
        <v>73176.64793992597</v>
      </c>
      <c r="W328">
        <f t="shared" si="57"/>
        <v>0</v>
      </c>
      <c r="X328">
        <f t="shared" si="55"/>
        <v>105898.52879038245</v>
      </c>
    </row>
    <row r="329" spans="19:24" x14ac:dyDescent="0.3">
      <c r="S329" s="5">
        <f t="shared" si="56"/>
        <v>52383</v>
      </c>
      <c r="T329">
        <f>VLOOKUP(S329,Assumptions!$J$5:$K$10,2)</f>
        <v>165.66333333333333</v>
      </c>
      <c r="U329">
        <f t="shared" si="53"/>
        <v>0</v>
      </c>
      <c r="V329">
        <f t="shared" si="54"/>
        <v>73532.838973975871</v>
      </c>
      <c r="W329">
        <f t="shared" si="57"/>
        <v>0</v>
      </c>
      <c r="X329">
        <f t="shared" si="55"/>
        <v>106413.99523406508</v>
      </c>
    </row>
    <row r="330" spans="19:24" x14ac:dyDescent="0.3">
      <c r="S330" s="5">
        <f t="shared" si="56"/>
        <v>52413</v>
      </c>
      <c r="T330">
        <f>VLOOKUP(S330,Assumptions!$J$5:$K$10,2)</f>
        <v>165.66333333333333</v>
      </c>
      <c r="U330">
        <f t="shared" si="53"/>
        <v>0</v>
      </c>
      <c r="V330">
        <f t="shared" si="54"/>
        <v>73890.763785894931</v>
      </c>
      <c r="W330">
        <f t="shared" si="57"/>
        <v>0</v>
      </c>
      <c r="X330">
        <f t="shared" si="55"/>
        <v>106931.97073672706</v>
      </c>
    </row>
    <row r="331" spans="19:24" x14ac:dyDescent="0.3">
      <c r="S331" s="5">
        <f t="shared" si="56"/>
        <v>52444</v>
      </c>
      <c r="T331">
        <f>VLOOKUP(S331,Assumptions!$J$5:$K$10,2)</f>
        <v>165.66333333333333</v>
      </c>
      <c r="U331">
        <f t="shared" si="53"/>
        <v>0</v>
      </c>
      <c r="V331">
        <f t="shared" si="54"/>
        <v>74250.430814934589</v>
      </c>
      <c r="W331">
        <f t="shared" si="57"/>
        <v>0</v>
      </c>
      <c r="X331">
        <f t="shared" si="55"/>
        <v>107452.46751133986</v>
      </c>
    </row>
    <row r="332" spans="19:24" x14ac:dyDescent="0.3">
      <c r="S332" s="5">
        <f t="shared" si="56"/>
        <v>52475</v>
      </c>
      <c r="T332">
        <f>VLOOKUP(S332,Assumptions!$J$5:$K$10,2)</f>
        <v>165.66333333333333</v>
      </c>
      <c r="U332">
        <f t="shared" si="53"/>
        <v>0</v>
      </c>
      <c r="V332">
        <f t="shared" si="54"/>
        <v>74611.848541424784</v>
      </c>
      <c r="W332">
        <f t="shared" si="57"/>
        <v>0</v>
      </c>
      <c r="X332">
        <f t="shared" si="55"/>
        <v>107975.49783032219</v>
      </c>
    </row>
    <row r="333" spans="19:24" x14ac:dyDescent="0.3">
      <c r="S333" s="5">
        <f t="shared" si="56"/>
        <v>52505</v>
      </c>
      <c r="T333">
        <f>VLOOKUP(S333,Assumptions!$J$5:$K$10,2)</f>
        <v>165.66333333333333</v>
      </c>
      <c r="U333">
        <f t="shared" si="53"/>
        <v>0</v>
      </c>
      <c r="V333">
        <f t="shared" si="54"/>
        <v>74975.025486973886</v>
      </c>
      <c r="W333">
        <f t="shared" si="57"/>
        <v>0</v>
      </c>
      <c r="X333">
        <f t="shared" si="55"/>
        <v>108501.07402582937</v>
      </c>
    </row>
    <row r="334" spans="19:24" x14ac:dyDescent="0.3">
      <c r="S334" s="5">
        <f t="shared" si="56"/>
        <v>52536</v>
      </c>
      <c r="T334">
        <f>VLOOKUP(S334,Assumptions!$J$5:$K$10,2)</f>
        <v>165.66333333333333</v>
      </c>
      <c r="U334">
        <f t="shared" si="53"/>
        <v>0</v>
      </c>
      <c r="V334">
        <f t="shared" si="54"/>
        <v>75339.970214669622</v>
      </c>
      <c r="W334">
        <f t="shared" si="57"/>
        <v>0</v>
      </c>
      <c r="X334">
        <f t="shared" si="55"/>
        <v>109029.20849004413</v>
      </c>
    </row>
    <row r="335" spans="19:24" x14ac:dyDescent="0.3">
      <c r="S335" s="5">
        <f t="shared" si="56"/>
        <v>52566</v>
      </c>
      <c r="T335">
        <f>VLOOKUP(S335,Assumptions!$J$5:$K$10,2)</f>
        <v>165.66333333333333</v>
      </c>
      <c r="U335">
        <f t="shared" si="53"/>
        <v>0</v>
      </c>
      <c r="V335">
        <f t="shared" si="54"/>
        <v>75706.691329280962</v>
      </c>
      <c r="W335">
        <f t="shared" si="57"/>
        <v>0</v>
      </c>
      <c r="X335">
        <f t="shared" si="55"/>
        <v>109559.91367546875</v>
      </c>
    </row>
    <row r="336" spans="19:24" x14ac:dyDescent="0.3">
      <c r="S336" s="5">
        <f t="shared" si="56"/>
        <v>52597</v>
      </c>
      <c r="T336">
        <f>VLOOKUP(S336,Assumptions!$J$5:$K$10,2)</f>
        <v>165.66333333333333</v>
      </c>
      <c r="U336">
        <f t="shared" si="53"/>
        <v>0</v>
      </c>
      <c r="V336">
        <f t="shared" si="54"/>
        <v>76075.197477461057</v>
      </c>
      <c r="W336">
        <f t="shared" si="57"/>
        <v>0</v>
      </c>
      <c r="X336">
        <f t="shared" si="55"/>
        <v>110093.20209521872</v>
      </c>
    </row>
    <row r="337" spans="19:24" x14ac:dyDescent="0.3">
      <c r="S337" s="5">
        <f t="shared" si="56"/>
        <v>52628</v>
      </c>
      <c r="T337">
        <f>VLOOKUP(S337,Assumptions!$J$5:$K$10,2)</f>
        <v>165.66333333333333</v>
      </c>
      <c r="U337">
        <f t="shared" si="53"/>
        <v>0</v>
      </c>
      <c r="V337">
        <f t="shared" si="54"/>
        <v>76445.497347951052</v>
      </c>
      <c r="W337">
        <f t="shared" si="57"/>
        <v>0</v>
      </c>
      <c r="X337">
        <f t="shared" si="55"/>
        <v>110629.08632331772</v>
      </c>
    </row>
    <row r="338" spans="19:24" x14ac:dyDescent="0.3">
      <c r="S338" s="5">
        <f t="shared" si="56"/>
        <v>52657</v>
      </c>
      <c r="T338">
        <f>VLOOKUP(S338,Assumptions!$J$5:$K$10,2)</f>
        <v>165.66333333333333</v>
      </c>
      <c r="U338">
        <f t="shared" si="53"/>
        <v>0</v>
      </c>
      <c r="V338">
        <f t="shared" si="54"/>
        <v>76817.599671785007</v>
      </c>
      <c r="W338">
        <f t="shared" si="57"/>
        <v>0</v>
      </c>
      <c r="X338">
        <f t="shared" si="55"/>
        <v>111167.57899499417</v>
      </c>
    </row>
    <row r="339" spans="19:24" x14ac:dyDescent="0.3">
      <c r="S339" s="5">
        <f t="shared" si="56"/>
        <v>52688</v>
      </c>
      <c r="T339">
        <f>VLOOKUP(S339,Assumptions!$J$5:$K$10,2)</f>
        <v>165.66333333333333</v>
      </c>
      <c r="U339">
        <f t="shared" si="53"/>
        <v>0</v>
      </c>
      <c r="V339">
        <f t="shared" si="54"/>
        <v>77191.513222495705</v>
      </c>
      <c r="W339">
        <f t="shared" si="57"/>
        <v>0</v>
      </c>
      <c r="X339">
        <f t="shared" si="55"/>
        <v>111708.69280697907</v>
      </c>
    </row>
    <row r="340" spans="19:24" x14ac:dyDescent="0.3">
      <c r="S340" s="5">
        <f t="shared" si="56"/>
        <v>52718</v>
      </c>
      <c r="T340">
        <f>VLOOKUP(S340,Assumptions!$J$5:$K$10,2)</f>
        <v>165.66333333333333</v>
      </c>
      <c r="U340">
        <f t="shared" si="53"/>
        <v>0</v>
      </c>
      <c r="V340">
        <f t="shared" si="54"/>
        <v>77567.246816321553</v>
      </c>
      <c r="W340">
        <f t="shared" si="57"/>
        <v>0</v>
      </c>
      <c r="X340">
        <f t="shared" si="55"/>
        <v>112252.44051780541</v>
      </c>
    </row>
    <row r="341" spans="19:24" x14ac:dyDescent="0.3">
      <c r="S341" s="5">
        <f t="shared" si="56"/>
        <v>52749</v>
      </c>
      <c r="T341">
        <f>VLOOKUP(S341,Assumptions!$J$5:$K$10,2)</f>
        <v>165.66333333333333</v>
      </c>
      <c r="U341">
        <f t="shared" si="53"/>
        <v>0</v>
      </c>
      <c r="V341">
        <f t="shared" si="54"/>
        <v>77944.809312414436</v>
      </c>
      <c r="W341">
        <f t="shared" si="57"/>
        <v>0</v>
      </c>
      <c r="X341">
        <f t="shared" si="55"/>
        <v>112798.834948109</v>
      </c>
    </row>
    <row r="342" spans="19:24" x14ac:dyDescent="0.3">
      <c r="S342" s="5">
        <f t="shared" si="56"/>
        <v>52779</v>
      </c>
      <c r="T342">
        <f>VLOOKUP(S342,Assumptions!$J$5:$K$10,2)</f>
        <v>165.66333333333333</v>
      </c>
      <c r="U342">
        <f t="shared" si="53"/>
        <v>0</v>
      </c>
      <c r="V342">
        <f t="shared" si="54"/>
        <v>78324.209613048632</v>
      </c>
      <c r="W342">
        <f t="shared" si="57"/>
        <v>0</v>
      </c>
      <c r="X342">
        <f t="shared" si="55"/>
        <v>113347.8889809307</v>
      </c>
    </row>
    <row r="343" spans="19:24" x14ac:dyDescent="0.3">
      <c r="S343" s="5">
        <f t="shared" si="56"/>
        <v>52810</v>
      </c>
      <c r="T343">
        <f>VLOOKUP(S343,Assumptions!$J$5:$K$10,2)</f>
        <v>165.66333333333333</v>
      </c>
      <c r="U343">
        <f t="shared" si="53"/>
        <v>0</v>
      </c>
      <c r="V343">
        <f t="shared" si="54"/>
        <v>78705.456663830671</v>
      </c>
      <c r="W343">
        <f t="shared" si="57"/>
        <v>0</v>
      </c>
      <c r="X343">
        <f t="shared" si="55"/>
        <v>113899.61556202028</v>
      </c>
    </row>
    <row r="344" spans="19:24" x14ac:dyDescent="0.3">
      <c r="S344" s="5">
        <f t="shared" si="56"/>
        <v>52841</v>
      </c>
      <c r="T344">
        <f>VLOOKUP(S344,Assumptions!$J$5:$K$10,2)</f>
        <v>165.66333333333333</v>
      </c>
      <c r="U344">
        <f t="shared" si="53"/>
        <v>0</v>
      </c>
      <c r="V344">
        <f t="shared" si="54"/>
        <v>79088.559453910289</v>
      </c>
      <c r="W344">
        <f t="shared" si="57"/>
        <v>0</v>
      </c>
      <c r="X344">
        <f t="shared" si="55"/>
        <v>114454.02770014154</v>
      </c>
    </row>
    <row r="345" spans="19:24" x14ac:dyDescent="0.3">
      <c r="S345" s="5">
        <f t="shared" si="56"/>
        <v>52871</v>
      </c>
      <c r="T345">
        <f>VLOOKUP(S345,Assumptions!$J$5:$K$10,2)</f>
        <v>165.66333333333333</v>
      </c>
      <c r="U345">
        <f t="shared" si="53"/>
        <v>0</v>
      </c>
      <c r="V345">
        <f t="shared" si="54"/>
        <v>79473.52701619234</v>
      </c>
      <c r="W345">
        <f t="shared" si="57"/>
        <v>0</v>
      </c>
      <c r="X345">
        <f t="shared" si="55"/>
        <v>115011.13846737915</v>
      </c>
    </row>
    <row r="346" spans="19:24" x14ac:dyDescent="0.3">
      <c r="S346" s="5">
        <f t="shared" si="56"/>
        <v>52902</v>
      </c>
      <c r="T346">
        <f>VLOOKUP(S346,Assumptions!$J$5:$K$10,2)</f>
        <v>165.66333333333333</v>
      </c>
      <c r="U346">
        <f t="shared" si="53"/>
        <v>0</v>
      </c>
      <c r="V346">
        <f t="shared" si="54"/>
        <v>79860.368427549809</v>
      </c>
      <c r="W346">
        <f t="shared" si="57"/>
        <v>0</v>
      </c>
      <c r="X346">
        <f t="shared" si="55"/>
        <v>115570.96099944679</v>
      </c>
    </row>
    <row r="347" spans="19:24" x14ac:dyDescent="0.3">
      <c r="S347" s="5">
        <f t="shared" si="56"/>
        <v>52932</v>
      </c>
      <c r="T347">
        <f>VLOOKUP(S347,Assumptions!$J$5:$K$10,2)</f>
        <v>165.66333333333333</v>
      </c>
      <c r="U347">
        <f t="shared" si="53"/>
        <v>0</v>
      </c>
      <c r="V347">
        <f t="shared" si="54"/>
        <v>80249.092809037829</v>
      </c>
      <c r="W347">
        <f t="shared" si="57"/>
        <v>0</v>
      </c>
      <c r="X347">
        <f t="shared" si="55"/>
        <v>116133.50849599688</v>
      </c>
    </row>
    <row r="348" spans="19:24" x14ac:dyDescent="0.3">
      <c r="S348" s="5">
        <f t="shared" si="56"/>
        <v>52963</v>
      </c>
      <c r="T348">
        <f>VLOOKUP(S348,Assumptions!$J$5:$K$10,2)</f>
        <v>165.66333333333333</v>
      </c>
      <c r="U348">
        <f t="shared" si="53"/>
        <v>0</v>
      </c>
      <c r="V348">
        <f t="shared" si="54"/>
        <v>80639.709326108728</v>
      </c>
      <c r="W348">
        <f t="shared" si="57"/>
        <v>0</v>
      </c>
      <c r="X348">
        <f t="shared" si="55"/>
        <v>116698.79422093184</v>
      </c>
    </row>
    <row r="349" spans="19:24" x14ac:dyDescent="0.3">
      <c r="S349" s="5">
        <f t="shared" si="56"/>
        <v>52994</v>
      </c>
      <c r="T349">
        <f>VLOOKUP(S349,Assumptions!$J$5:$K$10,2)</f>
        <v>165.66333333333333</v>
      </c>
      <c r="U349">
        <f t="shared" si="53"/>
        <v>0</v>
      </c>
      <c r="V349">
        <f t="shared" si="54"/>
        <v>81032.227188828125</v>
      </c>
      <c r="W349">
        <f t="shared" si="57"/>
        <v>0</v>
      </c>
      <c r="X349">
        <f t="shared" si="55"/>
        <v>117266.83150271678</v>
      </c>
    </row>
    <row r="350" spans="19:24" x14ac:dyDescent="0.3">
      <c r="S350" s="5">
        <f t="shared" si="56"/>
        <v>53022</v>
      </c>
      <c r="T350">
        <f>VLOOKUP(S350,Assumptions!$J$5:$K$10,2)</f>
        <v>165.66333333333333</v>
      </c>
      <c r="U350">
        <f t="shared" si="53"/>
        <v>0</v>
      </c>
      <c r="V350">
        <f t="shared" si="54"/>
        <v>81426.655652092115</v>
      </c>
      <c r="W350">
        <f t="shared" si="57"/>
        <v>0</v>
      </c>
      <c r="X350">
        <f t="shared" si="55"/>
        <v>117837.63373469382</v>
      </c>
    </row>
    <row r="351" spans="19:24" x14ac:dyDescent="0.3">
      <c r="S351" s="5">
        <f t="shared" si="56"/>
        <v>53053</v>
      </c>
      <c r="T351">
        <f>VLOOKUP(S351,Assumptions!$J$5:$K$10,2)</f>
        <v>165.66333333333333</v>
      </c>
      <c r="U351">
        <f t="shared" si="53"/>
        <v>0</v>
      </c>
      <c r="V351">
        <f t="shared" si="54"/>
        <v>81823.00401584545</v>
      </c>
      <c r="W351">
        <f t="shared" si="57"/>
        <v>0</v>
      </c>
      <c r="X351">
        <f t="shared" si="55"/>
        <v>118411.21437539782</v>
      </c>
    </row>
    <row r="352" spans="19:24" x14ac:dyDescent="0.3">
      <c r="S352" s="5">
        <f t="shared" si="56"/>
        <v>53083</v>
      </c>
      <c r="T352">
        <f>VLOOKUP(S352,Assumptions!$J$5:$K$10,2)</f>
        <v>165.66333333333333</v>
      </c>
      <c r="U352">
        <f t="shared" si="53"/>
        <v>0</v>
      </c>
      <c r="V352">
        <f t="shared" si="54"/>
        <v>82221.28162530085</v>
      </c>
      <c r="W352">
        <f t="shared" si="57"/>
        <v>0</v>
      </c>
      <c r="X352">
        <f t="shared" si="55"/>
        <v>118987.58694887374</v>
      </c>
    </row>
    <row r="353" spans="19:24" x14ac:dyDescent="0.3">
      <c r="S353" s="5">
        <f t="shared" si="56"/>
        <v>53114</v>
      </c>
      <c r="T353">
        <f>VLOOKUP(S353,Assumptions!$J$5:$K$10,2)</f>
        <v>165.66333333333333</v>
      </c>
      <c r="U353">
        <f t="shared" si="53"/>
        <v>0</v>
      </c>
      <c r="V353">
        <f t="shared" si="54"/>
        <v>82621.497871159314</v>
      </c>
      <c r="W353">
        <f t="shared" si="57"/>
        <v>0</v>
      </c>
      <c r="X353">
        <f t="shared" si="55"/>
        <v>119566.76504499553</v>
      </c>
    </row>
    <row r="354" spans="19:24" x14ac:dyDescent="0.3">
      <c r="S354" s="5">
        <f t="shared" si="56"/>
        <v>53144</v>
      </c>
      <c r="T354">
        <f>VLOOKUP(S354,Assumptions!$J$5:$K$10,2)</f>
        <v>165.66333333333333</v>
      </c>
      <c r="U354">
        <f t="shared" si="53"/>
        <v>0</v>
      </c>
      <c r="V354">
        <f t="shared" si="54"/>
        <v>83023.662189831564</v>
      </c>
      <c r="W354">
        <f t="shared" si="57"/>
        <v>0</v>
      </c>
      <c r="X354">
        <f t="shared" si="55"/>
        <v>120148.76231978653</v>
      </c>
    </row>
    <row r="355" spans="19:24" x14ac:dyDescent="0.3">
      <c r="S355" s="5">
        <f t="shared" si="56"/>
        <v>53175</v>
      </c>
      <c r="T355">
        <f>VLOOKUP(S355,Assumptions!$J$5:$K$10,2)</f>
        <v>165.66333333333333</v>
      </c>
      <c r="U355">
        <f t="shared" si="53"/>
        <v>0</v>
      </c>
      <c r="V355">
        <f t="shared" si="54"/>
        <v>83427.784063660525</v>
      </c>
      <c r="W355">
        <f t="shared" si="57"/>
        <v>0</v>
      </c>
      <c r="X355">
        <f t="shared" si="55"/>
        <v>120733.59249574148</v>
      </c>
    </row>
    <row r="356" spans="19:24" x14ac:dyDescent="0.3">
      <c r="S356" s="5">
        <f t="shared" si="56"/>
        <v>53206</v>
      </c>
      <c r="T356">
        <f>VLOOKUP(S356,Assumptions!$J$5:$K$10,2)</f>
        <v>165.66333333333333</v>
      </c>
      <c r="U356">
        <f t="shared" si="53"/>
        <v>0</v>
      </c>
      <c r="V356">
        <f t="shared" si="54"/>
        <v>83833.873021144915</v>
      </c>
      <c r="W356">
        <f t="shared" si="57"/>
        <v>0</v>
      </c>
      <c r="X356">
        <f t="shared" si="55"/>
        <v>121321.26936215002</v>
      </c>
    </row>
    <row r="357" spans="19:24" x14ac:dyDescent="0.3">
      <c r="S357" s="5">
        <f t="shared" si="56"/>
        <v>53236</v>
      </c>
      <c r="T357">
        <f>VLOOKUP(S357,Assumptions!$J$5:$K$10,2)</f>
        <v>165.66333333333333</v>
      </c>
      <c r="U357">
        <f t="shared" si="53"/>
        <v>0</v>
      </c>
      <c r="V357">
        <f t="shared" si="54"/>
        <v>84241.938637163883</v>
      </c>
      <c r="W357">
        <f t="shared" si="57"/>
        <v>0</v>
      </c>
      <c r="X357">
        <f t="shared" si="55"/>
        <v>121911.80677542189</v>
      </c>
    </row>
    <row r="358" spans="19:24" x14ac:dyDescent="0.3">
      <c r="S358" s="5">
        <f t="shared" si="56"/>
        <v>53267</v>
      </c>
      <c r="T358">
        <f>VLOOKUP(S358,Assumptions!$J$5:$K$10,2)</f>
        <v>165.66333333333333</v>
      </c>
      <c r="U358">
        <f t="shared" si="53"/>
        <v>0</v>
      </c>
      <c r="V358">
        <f t="shared" si="54"/>
        <v>84651.990533202799</v>
      </c>
      <c r="W358">
        <f t="shared" si="57"/>
        <v>0</v>
      </c>
      <c r="X358">
        <f t="shared" si="55"/>
        <v>122505.21865941359</v>
      </c>
    </row>
    <row r="359" spans="19:24" x14ac:dyDescent="0.3">
      <c r="S359" s="5">
        <f t="shared" si="56"/>
        <v>53297</v>
      </c>
      <c r="T359">
        <f>VLOOKUP(S359,Assumptions!$J$5:$K$10,2)</f>
        <v>165.66333333333333</v>
      </c>
      <c r="U359">
        <f t="shared" si="53"/>
        <v>0</v>
      </c>
      <c r="V359">
        <f t="shared" si="54"/>
        <v>85064.038377580102</v>
      </c>
      <c r="W359">
        <f t="shared" si="57"/>
        <v>0</v>
      </c>
      <c r="X359">
        <f t="shared" si="55"/>
        <v>123101.51900575669</v>
      </c>
    </row>
    <row r="360" spans="19:24" x14ac:dyDescent="0.3">
      <c r="S360" s="5">
        <f t="shared" si="56"/>
        <v>53328</v>
      </c>
      <c r="T360">
        <f>VLOOKUP(S360,Assumptions!$J$5:$K$10,2)</f>
        <v>165.66333333333333</v>
      </c>
      <c r="U360">
        <f t="shared" si="53"/>
        <v>0</v>
      </c>
      <c r="V360">
        <f t="shared" si="54"/>
        <v>85478.091885675254</v>
      </c>
      <c r="W360">
        <f t="shared" si="57"/>
        <v>0</v>
      </c>
      <c r="X360">
        <f t="shared" si="55"/>
        <v>123700.72187418776</v>
      </c>
    </row>
    <row r="361" spans="19:24" x14ac:dyDescent="0.3">
      <c r="S361" s="5">
        <f t="shared" si="56"/>
        <v>53359</v>
      </c>
      <c r="T361">
        <f>VLOOKUP(S361,Assumptions!$J$5:$K$10,2)</f>
        <v>165.66333333333333</v>
      </c>
      <c r="U361">
        <f t="shared" si="53"/>
        <v>0</v>
      </c>
      <c r="V361">
        <f t="shared" si="54"/>
        <v>85894.16082015782</v>
      </c>
      <c r="W361">
        <f t="shared" si="57"/>
        <v>0</v>
      </c>
      <c r="X361">
        <f t="shared" si="55"/>
        <v>124302.84139287981</v>
      </c>
    </row>
    <row r="362" spans="19:24" x14ac:dyDescent="0.3">
      <c r="S362" s="5">
        <f t="shared" si="56"/>
        <v>53387</v>
      </c>
      <c r="T362">
        <f>VLOOKUP(S362,Assumptions!$J$5:$K$10,2)</f>
        <v>165.66333333333333</v>
      </c>
      <c r="U362">
        <f t="shared" si="53"/>
        <v>0</v>
      </c>
      <c r="V362">
        <f t="shared" si="54"/>
        <v>86312.254991217647</v>
      </c>
      <c r="W362">
        <f t="shared" si="57"/>
        <v>0</v>
      </c>
      <c r="X362">
        <f t="shared" si="55"/>
        <v>124907.89175877547</v>
      </c>
    </row>
    <row r="363" spans="19:24" x14ac:dyDescent="0.3">
      <c r="S363" s="5">
        <f t="shared" si="56"/>
        <v>53418</v>
      </c>
      <c r="T363">
        <f>VLOOKUP(S363,Assumptions!$J$5:$K$10,2)</f>
        <v>165.66333333333333</v>
      </c>
      <c r="U363">
        <f t="shared" si="53"/>
        <v>0</v>
      </c>
      <c r="V363">
        <f t="shared" si="54"/>
        <v>86732.384256796184</v>
      </c>
      <c r="W363">
        <f t="shared" si="57"/>
        <v>0</v>
      </c>
      <c r="X363">
        <f t="shared" si="55"/>
        <v>125515.88723792171</v>
      </c>
    </row>
    <row r="364" spans="19:24" x14ac:dyDescent="0.3">
      <c r="S364" s="5">
        <f t="shared" si="56"/>
        <v>53448</v>
      </c>
      <c r="T364">
        <f>VLOOKUP(S364,Assumptions!$J$5:$K$10,2)</f>
        <v>165.66333333333333</v>
      </c>
      <c r="U364">
        <f t="shared" ref="U364:U427" si="58">IF($P$7&gt;S364,T364,0)*IF(U365=0,IF(DAY($P$7)&lt;16,0.5,1),1)</f>
        <v>0</v>
      </c>
      <c r="V364">
        <f t="shared" si="54"/>
        <v>87154.558522818901</v>
      </c>
      <c r="W364">
        <f t="shared" si="57"/>
        <v>0</v>
      </c>
      <c r="X364">
        <f t="shared" si="55"/>
        <v>126126.84216580619</v>
      </c>
    </row>
    <row r="365" spans="19:24" x14ac:dyDescent="0.3">
      <c r="S365" s="5">
        <f t="shared" si="56"/>
        <v>53479</v>
      </c>
      <c r="T365">
        <f>VLOOKUP(S365,Assumptions!$J$5:$K$10,2)</f>
        <v>165.66333333333333</v>
      </c>
      <c r="U365">
        <f t="shared" si="58"/>
        <v>0</v>
      </c>
      <c r="V365">
        <f t="shared" si="54"/>
        <v>87578.787743428868</v>
      </c>
      <c r="W365">
        <f t="shared" si="57"/>
        <v>0</v>
      </c>
      <c r="X365">
        <f t="shared" si="55"/>
        <v>126740.77094769529</v>
      </c>
    </row>
    <row r="366" spans="19:24" x14ac:dyDescent="0.3">
      <c r="S366" s="5">
        <f t="shared" si="56"/>
        <v>53509</v>
      </c>
      <c r="T366">
        <f>VLOOKUP(S366,Assumptions!$J$5:$K$10,2)</f>
        <v>165.66333333333333</v>
      </c>
      <c r="U366">
        <f t="shared" si="58"/>
        <v>0</v>
      </c>
      <c r="V366">
        <f t="shared" si="54"/>
        <v>88005.081921221456</v>
      </c>
      <c r="W366">
        <f t="shared" si="57"/>
        <v>0</v>
      </c>
      <c r="X366">
        <f t="shared" si="55"/>
        <v>127357.68805897376</v>
      </c>
    </row>
    <row r="367" spans="19:24" x14ac:dyDescent="0.3">
      <c r="S367" s="5">
        <f t="shared" si="56"/>
        <v>53540</v>
      </c>
      <c r="T367">
        <f>VLOOKUP(S367,Assumptions!$J$5:$K$10,2)</f>
        <v>165.66333333333333</v>
      </c>
      <c r="U367">
        <f t="shared" si="58"/>
        <v>0</v>
      </c>
      <c r="V367">
        <f t="shared" si="54"/>
        <v>88433.451107480156</v>
      </c>
      <c r="W367">
        <f t="shared" si="57"/>
        <v>0</v>
      </c>
      <c r="X367">
        <f t="shared" si="55"/>
        <v>127977.60804548599</v>
      </c>
    </row>
    <row r="368" spans="19:24" x14ac:dyDescent="0.3">
      <c r="S368" s="5">
        <f t="shared" si="56"/>
        <v>53571</v>
      </c>
      <c r="T368">
        <f>VLOOKUP(S368,Assumptions!$J$5:$K$10,2)</f>
        <v>165.66333333333333</v>
      </c>
      <c r="U368">
        <f t="shared" si="58"/>
        <v>0</v>
      </c>
      <c r="V368">
        <f t="shared" si="54"/>
        <v>88863.905402413613</v>
      </c>
      <c r="W368">
        <f t="shared" si="57"/>
        <v>0</v>
      </c>
      <c r="X368">
        <f t="shared" si="55"/>
        <v>128600.54552387905</v>
      </c>
    </row>
    <row r="369" spans="19:24" x14ac:dyDescent="0.3">
      <c r="S369" s="5">
        <f t="shared" si="56"/>
        <v>53601</v>
      </c>
      <c r="T369">
        <f>VLOOKUP(S369,Assumptions!$J$5:$K$10,2)</f>
        <v>165.66333333333333</v>
      </c>
      <c r="U369">
        <f t="shared" si="58"/>
        <v>0</v>
      </c>
      <c r="V369">
        <f t="shared" si="54"/>
        <v>89296.454955393725</v>
      </c>
      <c r="W369">
        <f t="shared" si="57"/>
        <v>0</v>
      </c>
      <c r="X369">
        <f t="shared" si="55"/>
        <v>129226.51518194722</v>
      </c>
    </row>
    <row r="370" spans="19:24" x14ac:dyDescent="0.3">
      <c r="S370" s="5">
        <f t="shared" si="56"/>
        <v>53632</v>
      </c>
      <c r="T370">
        <f>VLOOKUP(S370,Assumptions!$J$5:$K$10,2)</f>
        <v>165.66333333333333</v>
      </c>
      <c r="U370">
        <f t="shared" si="58"/>
        <v>0</v>
      </c>
      <c r="V370">
        <f t="shared" si="54"/>
        <v>89731.109965194977</v>
      </c>
      <c r="W370">
        <f t="shared" si="57"/>
        <v>0</v>
      </c>
      <c r="X370">
        <f t="shared" si="55"/>
        <v>129855.53177897842</v>
      </c>
    </row>
    <row r="371" spans="19:24" x14ac:dyDescent="0.3">
      <c r="S371" s="5">
        <f t="shared" si="56"/>
        <v>53662</v>
      </c>
      <c r="T371">
        <f>VLOOKUP(S371,Assumptions!$J$5:$K$10,2)</f>
        <v>165.66333333333333</v>
      </c>
      <c r="U371">
        <f t="shared" si="58"/>
        <v>0</v>
      </c>
      <c r="V371">
        <f t="shared" si="54"/>
        <v>90167.880680234928</v>
      </c>
      <c r="W371">
        <f t="shared" si="57"/>
        <v>0</v>
      </c>
      <c r="X371">
        <f t="shared" si="55"/>
        <v>130487.6101461021</v>
      </c>
    </row>
    <row r="372" spans="19:24" x14ac:dyDescent="0.3">
      <c r="S372" s="5">
        <f t="shared" si="56"/>
        <v>53693</v>
      </c>
      <c r="T372">
        <f>VLOOKUP(S372,Assumptions!$J$5:$K$10,2)</f>
        <v>165.66333333333333</v>
      </c>
      <c r="U372">
        <f t="shared" si="58"/>
        <v>0</v>
      </c>
      <c r="V372">
        <f t="shared" si="54"/>
        <v>90606.777398815786</v>
      </c>
      <c r="W372">
        <f t="shared" si="57"/>
        <v>0</v>
      </c>
      <c r="X372">
        <f t="shared" si="55"/>
        <v>131122.76518663904</v>
      </c>
    </row>
    <row r="373" spans="19:24" x14ac:dyDescent="0.3">
      <c r="S373" s="5">
        <f t="shared" si="56"/>
        <v>53724</v>
      </c>
      <c r="T373">
        <f>VLOOKUP(S373,Assumptions!$J$5:$K$10,2)</f>
        <v>165.66333333333333</v>
      </c>
      <c r="U373">
        <f t="shared" si="58"/>
        <v>0</v>
      </c>
      <c r="V373">
        <f t="shared" si="54"/>
        <v>91047.810469367309</v>
      </c>
      <c r="W373">
        <f t="shared" si="57"/>
        <v>0</v>
      </c>
      <c r="X373">
        <f t="shared" si="55"/>
        <v>131761.0118764526</v>
      </c>
    </row>
    <row r="374" spans="19:24" x14ac:dyDescent="0.3">
      <c r="S374" s="5">
        <f t="shared" si="56"/>
        <v>53752</v>
      </c>
      <c r="T374">
        <f>VLOOKUP(S374,Assumptions!$J$5:$K$10,2)</f>
        <v>165.66333333333333</v>
      </c>
      <c r="U374">
        <f t="shared" si="58"/>
        <v>0</v>
      </c>
      <c r="V374">
        <f t="shared" si="54"/>
        <v>91490.990290690723</v>
      </c>
      <c r="W374">
        <f t="shared" si="57"/>
        <v>0</v>
      </c>
      <c r="X374">
        <f t="shared" si="55"/>
        <v>132402.365264302</v>
      </c>
    </row>
    <row r="375" spans="19:24" x14ac:dyDescent="0.3">
      <c r="S375" s="5">
        <f t="shared" si="56"/>
        <v>53783</v>
      </c>
      <c r="T375">
        <f>VLOOKUP(S375,Assumptions!$J$5:$K$10,2)</f>
        <v>165.66333333333333</v>
      </c>
      <c r="U375">
        <f t="shared" si="58"/>
        <v>0</v>
      </c>
      <c r="V375">
        <f t="shared" si="54"/>
        <v>91936.327312203968</v>
      </c>
      <c r="W375">
        <f t="shared" si="57"/>
        <v>0</v>
      </c>
      <c r="X375">
        <f t="shared" si="55"/>
        <v>133046.84047219701</v>
      </c>
    </row>
    <row r="376" spans="19:24" x14ac:dyDescent="0.3">
      <c r="S376" s="5">
        <f t="shared" si="56"/>
        <v>53813</v>
      </c>
      <c r="T376">
        <f>VLOOKUP(S376,Assumptions!$J$5:$K$10,2)</f>
        <v>165.66333333333333</v>
      </c>
      <c r="U376">
        <f t="shared" si="58"/>
        <v>0</v>
      </c>
      <c r="V376">
        <f t="shared" si="54"/>
        <v>92383.832034188046</v>
      </c>
      <c r="W376">
        <f t="shared" si="57"/>
        <v>0</v>
      </c>
      <c r="X376">
        <f t="shared" si="55"/>
        <v>133694.45269575456</v>
      </c>
    </row>
    <row r="377" spans="19:24" x14ac:dyDescent="0.3">
      <c r="S377" s="5">
        <f t="shared" si="56"/>
        <v>53844</v>
      </c>
      <c r="T377">
        <f>VLOOKUP(S377,Assumptions!$J$5:$K$10,2)</f>
        <v>165.66333333333333</v>
      </c>
      <c r="U377">
        <f t="shared" si="58"/>
        <v>0</v>
      </c>
      <c r="V377">
        <f t="shared" si="54"/>
        <v>92833.515008034621</v>
      </c>
      <c r="W377">
        <f t="shared" si="57"/>
        <v>0</v>
      </c>
      <c r="X377">
        <f t="shared" si="55"/>
        <v>134345.217204557</v>
      </c>
    </row>
    <row r="378" spans="19:24" x14ac:dyDescent="0.3">
      <c r="S378" s="5">
        <f t="shared" si="56"/>
        <v>53874</v>
      </c>
      <c r="T378">
        <f>VLOOKUP(S378,Assumptions!$J$5:$K$10,2)</f>
        <v>165.66333333333333</v>
      </c>
      <c r="U378">
        <f t="shared" si="58"/>
        <v>0</v>
      </c>
      <c r="V378">
        <f t="shared" si="54"/>
        <v>93285.386836494756</v>
      </c>
      <c r="W378">
        <f t="shared" si="57"/>
        <v>0</v>
      </c>
      <c r="X378">
        <f t="shared" si="55"/>
        <v>134999.14934251219</v>
      </c>
    </row>
    <row r="379" spans="19:24" x14ac:dyDescent="0.3">
      <c r="S379" s="5">
        <f t="shared" si="56"/>
        <v>53905</v>
      </c>
      <c r="T379">
        <f>VLOOKUP(S379,Assumptions!$J$5:$K$10,2)</f>
        <v>165.66333333333333</v>
      </c>
      <c r="U379">
        <f t="shared" si="58"/>
        <v>0</v>
      </c>
      <c r="V379">
        <f t="shared" si="54"/>
        <v>93739.458173928986</v>
      </c>
      <c r="W379">
        <f t="shared" si="57"/>
        <v>0</v>
      </c>
      <c r="X379">
        <f t="shared" si="55"/>
        <v>135656.26452821516</v>
      </c>
    </row>
    <row r="380" spans="19:24" x14ac:dyDescent="0.3">
      <c r="S380" s="5">
        <f t="shared" si="56"/>
        <v>53936</v>
      </c>
      <c r="T380">
        <f>VLOOKUP(S380,Assumptions!$J$5:$K$10,2)</f>
        <v>165.66333333333333</v>
      </c>
      <c r="U380">
        <f t="shared" si="58"/>
        <v>0</v>
      </c>
      <c r="V380">
        <f t="shared" si="54"/>
        <v>94195.739726558444</v>
      </c>
      <c r="W380">
        <f t="shared" si="57"/>
        <v>0</v>
      </c>
      <c r="X380">
        <f t="shared" si="55"/>
        <v>136316.57825531179</v>
      </c>
    </row>
    <row r="381" spans="19:24" x14ac:dyDescent="0.3">
      <c r="S381" s="5">
        <f t="shared" si="56"/>
        <v>53966</v>
      </c>
      <c r="T381">
        <f>VLOOKUP(S381,Assumptions!$J$5:$K$10,2)</f>
        <v>165.66333333333333</v>
      </c>
      <c r="U381">
        <f t="shared" si="58"/>
        <v>0</v>
      </c>
      <c r="V381">
        <f t="shared" si="54"/>
        <v>94654.242252717362</v>
      </c>
      <c r="W381">
        <f t="shared" si="57"/>
        <v>0</v>
      </c>
      <c r="X381">
        <f t="shared" si="55"/>
        <v>136980.10609286407</v>
      </c>
    </row>
    <row r="382" spans="19:24" x14ac:dyDescent="0.3">
      <c r="S382" s="5">
        <f t="shared" si="56"/>
        <v>53997</v>
      </c>
      <c r="T382">
        <f>VLOOKUP(S382,Assumptions!$J$5:$K$10,2)</f>
        <v>165.66333333333333</v>
      </c>
      <c r="U382">
        <f t="shared" si="58"/>
        <v>0</v>
      </c>
      <c r="V382">
        <f t="shared" si="54"/>
        <v>95114.976563106698</v>
      </c>
      <c r="W382">
        <f t="shared" si="57"/>
        <v>0</v>
      </c>
      <c r="X382">
        <f t="shared" si="55"/>
        <v>137646.86368571714</v>
      </c>
    </row>
    <row r="383" spans="19:24" x14ac:dyDescent="0.3">
      <c r="S383" s="5">
        <f t="shared" si="56"/>
        <v>54027</v>
      </c>
      <c r="T383">
        <f>VLOOKUP(S383,Assumptions!$J$5:$K$10,2)</f>
        <v>165.66333333333333</v>
      </c>
      <c r="U383">
        <f t="shared" si="58"/>
        <v>0</v>
      </c>
      <c r="V383">
        <f t="shared" si="54"/>
        <v>95577.953521049043</v>
      </c>
      <c r="W383">
        <f t="shared" si="57"/>
        <v>0</v>
      </c>
      <c r="X383">
        <f t="shared" si="55"/>
        <v>138316.86675486824</v>
      </c>
    </row>
    <row r="384" spans="19:24" x14ac:dyDescent="0.3">
      <c r="S384" s="5">
        <f t="shared" si="56"/>
        <v>54058</v>
      </c>
      <c r="T384">
        <f>VLOOKUP(S384,Assumptions!$J$5:$K$10,2)</f>
        <v>165.66333333333333</v>
      </c>
      <c r="U384">
        <f t="shared" si="58"/>
        <v>0</v>
      </c>
      <c r="V384">
        <f t="shared" si="54"/>
        <v>96043.184042744761</v>
      </c>
      <c r="W384">
        <f t="shared" si="57"/>
        <v>0</v>
      </c>
      <c r="X384">
        <f t="shared" si="55"/>
        <v>138990.13109783738</v>
      </c>
    </row>
    <row r="385" spans="19:24" x14ac:dyDescent="0.3">
      <c r="S385" s="5">
        <f t="shared" si="56"/>
        <v>54089</v>
      </c>
      <c r="T385">
        <f>VLOOKUP(S385,Assumptions!$J$5:$K$10,2)</f>
        <v>165.66333333333333</v>
      </c>
      <c r="U385">
        <f t="shared" si="58"/>
        <v>0</v>
      </c>
      <c r="V385">
        <f t="shared" si="54"/>
        <v>96510.67909752937</v>
      </c>
      <c r="W385">
        <f t="shared" si="57"/>
        <v>0</v>
      </c>
      <c r="X385">
        <f t="shared" si="55"/>
        <v>139666.67258903975</v>
      </c>
    </row>
    <row r="386" spans="19:24" x14ac:dyDescent="0.3">
      <c r="S386" s="5">
        <f t="shared" si="56"/>
        <v>54118</v>
      </c>
      <c r="T386">
        <f>VLOOKUP(S386,Assumptions!$J$5:$K$10,2)</f>
        <v>165.66333333333333</v>
      </c>
      <c r="U386">
        <f t="shared" si="58"/>
        <v>0</v>
      </c>
      <c r="V386">
        <f t="shared" si="54"/>
        <v>96980.44970813219</v>
      </c>
      <c r="W386">
        <f t="shared" si="57"/>
        <v>0</v>
      </c>
      <c r="X386">
        <f t="shared" si="55"/>
        <v>140346.50718016012</v>
      </c>
    </row>
    <row r="387" spans="19:24" x14ac:dyDescent="0.3">
      <c r="S387" s="5">
        <f t="shared" si="56"/>
        <v>54149</v>
      </c>
      <c r="T387">
        <f>VLOOKUP(S387,Assumptions!$J$5:$K$10,2)</f>
        <v>165.66333333333333</v>
      </c>
      <c r="U387">
        <f t="shared" si="58"/>
        <v>0</v>
      </c>
      <c r="V387">
        <f t="shared" si="54"/>
        <v>97452.506950936237</v>
      </c>
      <c r="W387">
        <f t="shared" si="57"/>
        <v>0</v>
      </c>
      <c r="X387">
        <f t="shared" si="55"/>
        <v>141029.65090052882</v>
      </c>
    </row>
    <row r="388" spans="19:24" x14ac:dyDescent="0.3">
      <c r="S388" s="5">
        <f t="shared" si="56"/>
        <v>54179</v>
      </c>
      <c r="T388">
        <f>VLOOKUP(S388,Assumptions!$J$5:$K$10,2)</f>
        <v>165.66333333333333</v>
      </c>
      <c r="U388">
        <f t="shared" si="58"/>
        <v>0</v>
      </c>
      <c r="V388">
        <f t="shared" si="54"/>
        <v>97926.861956239358</v>
      </c>
      <c r="W388">
        <f t="shared" si="57"/>
        <v>0</v>
      </c>
      <c r="X388">
        <f t="shared" si="55"/>
        <v>141716.11985749981</v>
      </c>
    </row>
    <row r="389" spans="19:24" x14ac:dyDescent="0.3">
      <c r="S389" s="5">
        <f t="shared" si="56"/>
        <v>54210</v>
      </c>
      <c r="T389">
        <f>VLOOKUP(S389,Assumptions!$J$5:$K$10,2)</f>
        <v>165.66333333333333</v>
      </c>
      <c r="U389">
        <f t="shared" si="58"/>
        <v>0</v>
      </c>
      <c r="V389">
        <f t="shared" si="54"/>
        <v>98403.52590851672</v>
      </c>
      <c r="W389">
        <f t="shared" si="57"/>
        <v>0</v>
      </c>
      <c r="X389">
        <f t="shared" si="55"/>
        <v>142405.93023683041</v>
      </c>
    </row>
    <row r="390" spans="19:24" x14ac:dyDescent="0.3">
      <c r="S390" s="5">
        <f t="shared" si="56"/>
        <v>54240</v>
      </c>
      <c r="T390">
        <f>VLOOKUP(S390,Assumptions!$J$5:$K$10,2)</f>
        <v>165.66333333333333</v>
      </c>
      <c r="U390">
        <f t="shared" si="58"/>
        <v>0</v>
      </c>
      <c r="V390">
        <f t="shared" ref="V390:V453" si="59">+U390*(1+$P$20)^(1/24)+V389*(1+$P$20)^(1/12)</f>
        <v>98882.510046684474</v>
      </c>
      <c r="W390">
        <f t="shared" si="57"/>
        <v>0</v>
      </c>
      <c r="X390">
        <f t="shared" ref="X390:X453" si="60">+W390*(1+$P$20)^(1/24)+X389*(1+$P$20)^(1/12)</f>
        <v>143099.0983030629</v>
      </c>
    </row>
    <row r="391" spans="19:24" x14ac:dyDescent="0.3">
      <c r="S391" s="5">
        <f t="shared" ref="S391:S454" si="61">IF(MONTH(S390)=12,DATE(YEAR(S390)+1,1,1),DATE(YEAR(S390),MONTH(S390)+1,1))</f>
        <v>54271</v>
      </c>
      <c r="T391">
        <f>VLOOKUP(S391,Assumptions!$J$5:$K$10,2)</f>
        <v>165.66333333333333</v>
      </c>
      <c r="U391">
        <f t="shared" si="58"/>
        <v>0</v>
      </c>
      <c r="V391">
        <f t="shared" si="59"/>
        <v>99363.825664364747</v>
      </c>
      <c r="W391">
        <f t="shared" ref="W391:W454" si="62">IF($P$18&gt;$S391,$T391,0)*IF(W392=0,IF(DAY($P$18)&lt;16,0.5,1),1)</f>
        <v>0</v>
      </c>
      <c r="X391">
        <f t="shared" si="60"/>
        <v>143795.64039990806</v>
      </c>
    </row>
    <row r="392" spans="19:24" x14ac:dyDescent="0.3">
      <c r="S392" s="5">
        <f t="shared" si="61"/>
        <v>54302</v>
      </c>
      <c r="T392">
        <f>VLOOKUP(S392,Assumptions!$J$5:$K$10,2)</f>
        <v>165.66333333333333</v>
      </c>
      <c r="U392">
        <f t="shared" si="58"/>
        <v>0</v>
      </c>
      <c r="V392">
        <f t="shared" si="59"/>
        <v>99847.484110151971</v>
      </c>
      <c r="W392">
        <f t="shared" si="62"/>
        <v>0</v>
      </c>
      <c r="X392">
        <f t="shared" si="60"/>
        <v>144495.57295063051</v>
      </c>
    </row>
    <row r="393" spans="19:24" x14ac:dyDescent="0.3">
      <c r="S393" s="5">
        <f t="shared" si="61"/>
        <v>54332</v>
      </c>
      <c r="T393">
        <f>VLOOKUP(S393,Assumptions!$J$5:$K$10,2)</f>
        <v>165.66333333333333</v>
      </c>
      <c r="U393">
        <f t="shared" si="58"/>
        <v>0</v>
      </c>
      <c r="V393">
        <f t="shared" si="59"/>
        <v>100333.49678788042</v>
      </c>
      <c r="W393">
        <f t="shared" si="62"/>
        <v>0</v>
      </c>
      <c r="X393">
        <f t="shared" si="60"/>
        <v>145198.91245843592</v>
      </c>
    </row>
    <row r="394" spans="19:24" x14ac:dyDescent="0.3">
      <c r="S394" s="5">
        <f t="shared" si="61"/>
        <v>54363</v>
      </c>
      <c r="T394">
        <f>VLOOKUP(S394,Assumptions!$J$5:$K$10,2)</f>
        <v>165.66333333333333</v>
      </c>
      <c r="U394">
        <f t="shared" si="58"/>
        <v>0</v>
      </c>
      <c r="V394">
        <f t="shared" si="59"/>
        <v>100821.8751568931</v>
      </c>
      <c r="W394">
        <f t="shared" si="62"/>
        <v>0</v>
      </c>
      <c r="X394">
        <f t="shared" si="60"/>
        <v>145905.67550686019</v>
      </c>
    </row>
    <row r="395" spans="19:24" x14ac:dyDescent="0.3">
      <c r="S395" s="5">
        <f t="shared" si="61"/>
        <v>54393</v>
      </c>
      <c r="T395">
        <f>VLOOKUP(S395,Assumptions!$J$5:$K$10,2)</f>
        <v>165.66333333333333</v>
      </c>
      <c r="U395">
        <f t="shared" si="58"/>
        <v>0</v>
      </c>
      <c r="V395">
        <f t="shared" si="59"/>
        <v>101312.63073231198</v>
      </c>
      <c r="W395">
        <f t="shared" si="62"/>
        <v>0</v>
      </c>
      <c r="X395">
        <f t="shared" si="60"/>
        <v>146615.87876016038</v>
      </c>
    </row>
    <row r="396" spans="19:24" x14ac:dyDescent="0.3">
      <c r="S396" s="5">
        <f t="shared" si="61"/>
        <v>54424</v>
      </c>
      <c r="T396">
        <f>VLOOKUP(S396,Assumptions!$J$5:$K$10,2)</f>
        <v>165.66333333333333</v>
      </c>
      <c r="U396">
        <f t="shared" si="58"/>
        <v>0</v>
      </c>
      <c r="V396">
        <f t="shared" si="59"/>
        <v>101805.77508530943</v>
      </c>
      <c r="W396">
        <f t="shared" si="62"/>
        <v>0</v>
      </c>
      <c r="X396">
        <f t="shared" si="60"/>
        <v>147329.53896370766</v>
      </c>
    </row>
    <row r="397" spans="19:24" x14ac:dyDescent="0.3">
      <c r="S397" s="5">
        <f t="shared" si="61"/>
        <v>54455</v>
      </c>
      <c r="T397">
        <f>VLOOKUP(S397,Assumptions!$J$5:$K$10,2)</f>
        <v>165.66333333333333</v>
      </c>
      <c r="U397">
        <f t="shared" si="58"/>
        <v>0</v>
      </c>
      <c r="V397">
        <f t="shared" si="59"/>
        <v>102301.31984338112</v>
      </c>
      <c r="W397">
        <f t="shared" si="62"/>
        <v>0</v>
      </c>
      <c r="X397">
        <f t="shared" si="60"/>
        <v>148046.67294438218</v>
      </c>
    </row>
    <row r="398" spans="19:24" x14ac:dyDescent="0.3">
      <c r="S398" s="5">
        <f t="shared" si="61"/>
        <v>54483</v>
      </c>
      <c r="T398">
        <f>VLOOKUP(S398,Assumptions!$J$5:$K$10,2)</f>
        <v>165.66333333333333</v>
      </c>
      <c r="U398">
        <f t="shared" si="58"/>
        <v>0</v>
      </c>
      <c r="V398">
        <f t="shared" si="59"/>
        <v>102799.27669062011</v>
      </c>
      <c r="W398">
        <f t="shared" si="62"/>
        <v>0</v>
      </c>
      <c r="X398">
        <f t="shared" si="60"/>
        <v>148767.29761096978</v>
      </c>
    </row>
    <row r="399" spans="19:24" x14ac:dyDescent="0.3">
      <c r="S399" s="5">
        <f t="shared" si="61"/>
        <v>54514</v>
      </c>
      <c r="T399">
        <f>VLOOKUP(S399,Assumptions!$J$5:$K$10,2)</f>
        <v>165.66333333333333</v>
      </c>
      <c r="U399">
        <f t="shared" si="58"/>
        <v>0</v>
      </c>
      <c r="V399">
        <f t="shared" si="59"/>
        <v>103299.6573679924</v>
      </c>
      <c r="W399">
        <f t="shared" si="62"/>
        <v>0</v>
      </c>
      <c r="X399">
        <f t="shared" si="60"/>
        <v>149491.42995456062</v>
      </c>
    </row>
    <row r="400" spans="19:24" x14ac:dyDescent="0.3">
      <c r="S400" s="5">
        <f t="shared" si="61"/>
        <v>54544</v>
      </c>
      <c r="T400">
        <f>VLOOKUP(S400,Assumptions!$J$5:$K$10,2)</f>
        <v>165.66333333333333</v>
      </c>
      <c r="U400">
        <f t="shared" si="58"/>
        <v>0</v>
      </c>
      <c r="V400">
        <f t="shared" si="59"/>
        <v>103802.47367361371</v>
      </c>
      <c r="W400">
        <f t="shared" si="62"/>
        <v>0</v>
      </c>
      <c r="X400">
        <f t="shared" si="60"/>
        <v>150219.08704894988</v>
      </c>
    </row>
    <row r="401" spans="19:24" x14ac:dyDescent="0.3">
      <c r="S401" s="5">
        <f t="shared" si="61"/>
        <v>54575</v>
      </c>
      <c r="T401">
        <f>VLOOKUP(S401,Assumptions!$J$5:$K$10,2)</f>
        <v>165.66333333333333</v>
      </c>
      <c r="U401">
        <f t="shared" si="58"/>
        <v>0</v>
      </c>
      <c r="V401">
        <f t="shared" si="59"/>
        <v>104307.73746302772</v>
      </c>
      <c r="W401">
        <f t="shared" si="62"/>
        <v>0</v>
      </c>
      <c r="X401">
        <f t="shared" si="60"/>
        <v>150950.28605104031</v>
      </c>
    </row>
    <row r="402" spans="19:24" x14ac:dyDescent="0.3">
      <c r="S402" s="5">
        <f t="shared" si="61"/>
        <v>54605</v>
      </c>
      <c r="T402">
        <f>VLOOKUP(S402,Assumptions!$J$5:$K$10,2)</f>
        <v>165.66333333333333</v>
      </c>
      <c r="U402">
        <f t="shared" si="58"/>
        <v>0</v>
      </c>
      <c r="V402">
        <f t="shared" si="59"/>
        <v>104815.46064948554</v>
      </c>
      <c r="W402">
        <f t="shared" si="62"/>
        <v>0</v>
      </c>
      <c r="X402">
        <f t="shared" si="60"/>
        <v>151685.04420124675</v>
      </c>
    </row>
    <row r="403" spans="19:24" x14ac:dyDescent="0.3">
      <c r="S403" s="5">
        <f t="shared" si="61"/>
        <v>54636</v>
      </c>
      <c r="T403">
        <f>VLOOKUP(S403,Assumptions!$J$5:$K$10,2)</f>
        <v>165.66333333333333</v>
      </c>
      <c r="U403">
        <f t="shared" si="58"/>
        <v>0</v>
      </c>
      <c r="V403">
        <f t="shared" si="59"/>
        <v>105325.65520422664</v>
      </c>
      <c r="W403">
        <f t="shared" si="62"/>
        <v>0</v>
      </c>
      <c r="X403">
        <f t="shared" si="60"/>
        <v>152423.3788239026</v>
      </c>
    </row>
    <row r="404" spans="19:24" x14ac:dyDescent="0.3">
      <c r="S404" s="5">
        <f t="shared" si="61"/>
        <v>54667</v>
      </c>
      <c r="T404">
        <f>VLOOKUP(S404,Assumptions!$J$5:$K$10,2)</f>
        <v>165.66333333333333</v>
      </c>
      <c r="U404">
        <f t="shared" si="58"/>
        <v>0</v>
      </c>
      <c r="V404">
        <f t="shared" si="59"/>
        <v>105838.3331567611</v>
      </c>
      <c r="W404">
        <f t="shared" si="62"/>
        <v>0</v>
      </c>
      <c r="X404">
        <f t="shared" si="60"/>
        <v>153165.30732766839</v>
      </c>
    </row>
    <row r="405" spans="19:24" x14ac:dyDescent="0.3">
      <c r="S405" s="5">
        <f t="shared" si="61"/>
        <v>54697</v>
      </c>
      <c r="T405">
        <f>VLOOKUP(S405,Assumptions!$J$5:$K$10,2)</f>
        <v>165.66333333333333</v>
      </c>
      <c r="U405">
        <f t="shared" si="58"/>
        <v>0</v>
      </c>
      <c r="V405">
        <f t="shared" si="59"/>
        <v>106353.50659515326</v>
      </c>
      <c r="W405">
        <f t="shared" si="62"/>
        <v>0</v>
      </c>
      <c r="X405">
        <f t="shared" si="60"/>
        <v>153910.84720594212</v>
      </c>
    </row>
    <row r="406" spans="19:24" x14ac:dyDescent="0.3">
      <c r="S406" s="5">
        <f t="shared" si="61"/>
        <v>54728</v>
      </c>
      <c r="T406">
        <f>VLOOKUP(S406,Assumptions!$J$5:$K$10,2)</f>
        <v>165.66333333333333</v>
      </c>
      <c r="U406">
        <f t="shared" si="58"/>
        <v>0</v>
      </c>
      <c r="V406">
        <f t="shared" si="59"/>
        <v>106871.18766630671</v>
      </c>
      <c r="W406">
        <f t="shared" si="62"/>
        <v>0</v>
      </c>
      <c r="X406">
        <f t="shared" si="60"/>
        <v>154660.01603727182</v>
      </c>
    </row>
    <row r="407" spans="19:24" x14ac:dyDescent="0.3">
      <c r="S407" s="5">
        <f t="shared" si="61"/>
        <v>54758</v>
      </c>
      <c r="T407">
        <f>VLOOKUP(S407,Assumptions!$J$5:$K$10,2)</f>
        <v>165.66333333333333</v>
      </c>
      <c r="U407">
        <f t="shared" si="58"/>
        <v>0</v>
      </c>
      <c r="V407">
        <f t="shared" si="59"/>
        <v>107391.38857625073</v>
      </c>
      <c r="W407">
        <f t="shared" si="62"/>
        <v>0</v>
      </c>
      <c r="X407">
        <f t="shared" si="60"/>
        <v>155412.83148577</v>
      </c>
    </row>
    <row r="408" spans="19:24" x14ac:dyDescent="0.3">
      <c r="S408" s="5">
        <f t="shared" si="61"/>
        <v>54789</v>
      </c>
      <c r="T408">
        <f>VLOOKUP(S408,Assumptions!$J$5:$K$10,2)</f>
        <v>165.66333333333333</v>
      </c>
      <c r="U408">
        <f t="shared" si="58"/>
        <v>0</v>
      </c>
      <c r="V408">
        <f t="shared" si="59"/>
        <v>107914.12159042803</v>
      </c>
      <c r="W408">
        <f t="shared" si="62"/>
        <v>0</v>
      </c>
      <c r="X408">
        <f t="shared" si="60"/>
        <v>156169.31130153014</v>
      </c>
    </row>
    <row r="409" spans="19:24" x14ac:dyDescent="0.3">
      <c r="S409" s="5">
        <f t="shared" si="61"/>
        <v>54820</v>
      </c>
      <c r="T409">
        <f>VLOOKUP(S409,Assumptions!$J$5:$K$10,2)</f>
        <v>165.66333333333333</v>
      </c>
      <c r="U409">
        <f t="shared" si="58"/>
        <v>0</v>
      </c>
      <c r="V409">
        <f t="shared" si="59"/>
        <v>108439.39903398401</v>
      </c>
      <c r="W409">
        <f t="shared" si="62"/>
        <v>0</v>
      </c>
      <c r="X409">
        <f t="shared" si="60"/>
        <v>156929.47332104514</v>
      </c>
    </row>
    <row r="410" spans="19:24" x14ac:dyDescent="0.3">
      <c r="S410" s="5">
        <f t="shared" si="61"/>
        <v>54848</v>
      </c>
      <c r="T410">
        <f>VLOOKUP(S410,Assumptions!$J$5:$K$10,2)</f>
        <v>165.66333333333333</v>
      </c>
      <c r="U410">
        <f t="shared" si="58"/>
        <v>0</v>
      </c>
      <c r="V410">
        <f t="shared" si="59"/>
        <v>108967.23329205734</v>
      </c>
      <c r="W410">
        <f t="shared" si="62"/>
        <v>0</v>
      </c>
      <c r="X410">
        <f t="shared" si="60"/>
        <v>157693.33546762797</v>
      </c>
    </row>
    <row r="411" spans="19:24" x14ac:dyDescent="0.3">
      <c r="S411" s="5">
        <f t="shared" si="61"/>
        <v>54879</v>
      </c>
      <c r="T411">
        <f>VLOOKUP(S411,Assumptions!$J$5:$K$10,2)</f>
        <v>165.66333333333333</v>
      </c>
      <c r="U411">
        <f t="shared" si="58"/>
        <v>0</v>
      </c>
      <c r="V411">
        <f t="shared" si="59"/>
        <v>109497.63681007196</v>
      </c>
      <c r="W411">
        <f t="shared" si="62"/>
        <v>0</v>
      </c>
      <c r="X411">
        <f t="shared" si="60"/>
        <v>158460.91575183425</v>
      </c>
    </row>
    <row r="412" spans="19:24" x14ac:dyDescent="0.3">
      <c r="S412" s="5">
        <f t="shared" si="61"/>
        <v>54909</v>
      </c>
      <c r="T412">
        <f>VLOOKUP(S412,Assumptions!$J$5:$K$10,2)</f>
        <v>165.66333333333333</v>
      </c>
      <c r="U412">
        <f t="shared" si="58"/>
        <v>0</v>
      </c>
      <c r="V412">
        <f t="shared" si="59"/>
        <v>110030.62209403055</v>
      </c>
      <c r="W412">
        <f t="shared" si="62"/>
        <v>0</v>
      </c>
      <c r="X412">
        <f t="shared" si="60"/>
        <v>159232.23227188687</v>
      </c>
    </row>
    <row r="413" spans="19:24" x14ac:dyDescent="0.3">
      <c r="S413" s="5">
        <f t="shared" si="61"/>
        <v>54940</v>
      </c>
      <c r="T413">
        <f>VLOOKUP(S413,Assumptions!$J$5:$K$10,2)</f>
        <v>165.66333333333333</v>
      </c>
      <c r="U413">
        <f t="shared" si="58"/>
        <v>0</v>
      </c>
      <c r="V413">
        <f t="shared" si="59"/>
        <v>110566.2017108094</v>
      </c>
      <c r="W413">
        <f t="shared" si="62"/>
        <v>0</v>
      </c>
      <c r="X413">
        <f t="shared" si="60"/>
        <v>160007.30321410272</v>
      </c>
    </row>
    <row r="414" spans="19:24" x14ac:dyDescent="0.3">
      <c r="S414" s="5">
        <f t="shared" si="61"/>
        <v>54970</v>
      </c>
      <c r="T414">
        <f>VLOOKUP(S414,Assumptions!$J$5:$K$10,2)</f>
        <v>165.66333333333333</v>
      </c>
      <c r="U414">
        <f t="shared" si="58"/>
        <v>0</v>
      </c>
      <c r="V414">
        <f t="shared" si="59"/>
        <v>111104.38828845469</v>
      </c>
      <c r="W414">
        <f t="shared" si="62"/>
        <v>0</v>
      </c>
      <c r="X414">
        <f t="shared" si="60"/>
        <v>160786.14685332155</v>
      </c>
    </row>
    <row r="415" spans="19:24" x14ac:dyDescent="0.3">
      <c r="S415" s="5">
        <f t="shared" si="61"/>
        <v>55001</v>
      </c>
      <c r="T415">
        <f>VLOOKUP(S415,Assumptions!$J$5:$K$10,2)</f>
        <v>165.66333333333333</v>
      </c>
      <c r="U415">
        <f t="shared" si="58"/>
        <v>0</v>
      </c>
      <c r="V415">
        <f t="shared" si="59"/>
        <v>111645.19451648025</v>
      </c>
      <c r="W415">
        <f t="shared" si="62"/>
        <v>0</v>
      </c>
      <c r="X415">
        <f t="shared" si="60"/>
        <v>161568.78155333677</v>
      </c>
    </row>
    <row r="416" spans="19:24" x14ac:dyDescent="0.3">
      <c r="S416" s="5">
        <f t="shared" si="61"/>
        <v>55032</v>
      </c>
      <c r="T416">
        <f>VLOOKUP(S416,Assumptions!$J$5:$K$10,2)</f>
        <v>165.66333333333333</v>
      </c>
      <c r="U416">
        <f t="shared" si="58"/>
        <v>0</v>
      </c>
      <c r="V416">
        <f t="shared" si="59"/>
        <v>112188.63314616677</v>
      </c>
      <c r="W416">
        <f t="shared" si="62"/>
        <v>0</v>
      </c>
      <c r="X416">
        <f t="shared" si="60"/>
        <v>162355.22576732849</v>
      </c>
    </row>
    <row r="417" spans="19:24" x14ac:dyDescent="0.3">
      <c r="S417" s="5">
        <f t="shared" si="61"/>
        <v>55062</v>
      </c>
      <c r="T417">
        <f>VLOOKUP(S417,Assumptions!$J$5:$K$10,2)</f>
        <v>165.66333333333333</v>
      </c>
      <c r="U417">
        <f t="shared" si="58"/>
        <v>0</v>
      </c>
      <c r="V417">
        <f t="shared" si="59"/>
        <v>112734.71699086246</v>
      </c>
      <c r="W417">
        <f t="shared" si="62"/>
        <v>0</v>
      </c>
      <c r="X417">
        <f t="shared" si="60"/>
        <v>163145.49803829865</v>
      </c>
    </row>
    <row r="418" spans="19:24" x14ac:dyDescent="0.3">
      <c r="S418" s="5">
        <f t="shared" si="61"/>
        <v>55093</v>
      </c>
      <c r="T418">
        <f>VLOOKUP(S418,Assumptions!$J$5:$K$10,2)</f>
        <v>165.66333333333333</v>
      </c>
      <c r="U418">
        <f t="shared" si="58"/>
        <v>0</v>
      </c>
      <c r="V418">
        <f t="shared" si="59"/>
        <v>113283.45892628512</v>
      </c>
      <c r="W418">
        <f t="shared" si="62"/>
        <v>0</v>
      </c>
      <c r="X418">
        <f t="shared" si="60"/>
        <v>163939.61699950814</v>
      </c>
    </row>
    <row r="419" spans="19:24" x14ac:dyDescent="0.3">
      <c r="S419" s="5">
        <f t="shared" si="61"/>
        <v>55123</v>
      </c>
      <c r="T419">
        <f>VLOOKUP(S419,Assumptions!$J$5:$K$10,2)</f>
        <v>165.66333333333333</v>
      </c>
      <c r="U419">
        <f t="shared" si="58"/>
        <v>0</v>
      </c>
      <c r="V419">
        <f t="shared" si="59"/>
        <v>113834.87189082577</v>
      </c>
      <c r="W419">
        <f t="shared" si="62"/>
        <v>0</v>
      </c>
      <c r="X419">
        <f t="shared" si="60"/>
        <v>164737.60137491621</v>
      </c>
    </row>
    <row r="420" spans="19:24" x14ac:dyDescent="0.3">
      <c r="S420" s="5">
        <f t="shared" si="61"/>
        <v>55154</v>
      </c>
      <c r="T420">
        <f>VLOOKUP(S420,Assumptions!$J$5:$K$10,2)</f>
        <v>165.66333333333333</v>
      </c>
      <c r="U420">
        <f t="shared" si="58"/>
        <v>0</v>
      </c>
      <c r="V420">
        <f t="shared" si="59"/>
        <v>114388.96888585371</v>
      </c>
      <c r="W420">
        <f t="shared" si="62"/>
        <v>0</v>
      </c>
      <c r="X420">
        <f t="shared" si="60"/>
        <v>165539.46997962194</v>
      </c>
    </row>
    <row r="421" spans="19:24" x14ac:dyDescent="0.3">
      <c r="S421" s="5">
        <f t="shared" si="61"/>
        <v>55185</v>
      </c>
      <c r="T421">
        <f>VLOOKUP(S421,Assumptions!$J$5:$K$10,2)</f>
        <v>165.66333333333333</v>
      </c>
      <c r="U421">
        <f t="shared" si="58"/>
        <v>0</v>
      </c>
      <c r="V421">
        <f t="shared" si="59"/>
        <v>114945.76297602306</v>
      </c>
      <c r="W421">
        <f t="shared" si="62"/>
        <v>0</v>
      </c>
      <c r="X421">
        <f t="shared" si="60"/>
        <v>166345.24172030782</v>
      </c>
    </row>
    <row r="422" spans="19:24" x14ac:dyDescent="0.3">
      <c r="S422" s="5">
        <f t="shared" si="61"/>
        <v>55213</v>
      </c>
      <c r="T422">
        <f>VLOOKUP(S422,Assumptions!$J$5:$K$10,2)</f>
        <v>165.66333333333333</v>
      </c>
      <c r="U422">
        <f t="shared" si="58"/>
        <v>0</v>
      </c>
      <c r="V422">
        <f t="shared" si="59"/>
        <v>115505.26728958079</v>
      </c>
      <c r="W422">
        <f t="shared" si="62"/>
        <v>0</v>
      </c>
      <c r="X422">
        <f t="shared" si="60"/>
        <v>167154.93559568565</v>
      </c>
    </row>
    <row r="423" spans="19:24" x14ac:dyDescent="0.3">
      <c r="S423" s="5">
        <f t="shared" si="61"/>
        <v>55244</v>
      </c>
      <c r="T423">
        <f>VLOOKUP(S423,Assumptions!$J$5:$K$10,2)</f>
        <v>165.66333333333333</v>
      </c>
      <c r="U423">
        <f t="shared" si="58"/>
        <v>0</v>
      </c>
      <c r="V423">
        <f t="shared" si="59"/>
        <v>116067.49501867629</v>
      </c>
      <c r="W423">
        <f t="shared" si="62"/>
        <v>0</v>
      </c>
      <c r="X423">
        <f t="shared" si="60"/>
        <v>167968.57069694431</v>
      </c>
    </row>
    <row r="424" spans="19:24" x14ac:dyDescent="0.3">
      <c r="S424" s="5">
        <f t="shared" si="61"/>
        <v>55274</v>
      </c>
      <c r="T424">
        <f>VLOOKUP(S424,Assumptions!$J$5:$K$10,2)</f>
        <v>165.66333333333333</v>
      </c>
      <c r="U424">
        <f t="shared" si="58"/>
        <v>0</v>
      </c>
      <c r="V424">
        <f t="shared" si="59"/>
        <v>116632.45941967239</v>
      </c>
      <c r="W424">
        <f t="shared" si="62"/>
        <v>0</v>
      </c>
      <c r="X424">
        <f t="shared" si="60"/>
        <v>168786.1662082001</v>
      </c>
    </row>
    <row r="425" spans="19:24" x14ac:dyDescent="0.3">
      <c r="S425" s="5">
        <f t="shared" si="61"/>
        <v>55305</v>
      </c>
      <c r="T425">
        <f>VLOOKUP(S425,Assumptions!$J$5:$K$10,2)</f>
        <v>165.66333333333333</v>
      </c>
      <c r="U425">
        <f t="shared" si="58"/>
        <v>0</v>
      </c>
      <c r="V425">
        <f t="shared" si="59"/>
        <v>117200.17381345796</v>
      </c>
      <c r="W425">
        <f t="shared" si="62"/>
        <v>0</v>
      </c>
      <c r="X425">
        <f t="shared" si="60"/>
        <v>169607.74140694892</v>
      </c>
    </row>
    <row r="426" spans="19:24" x14ac:dyDescent="0.3">
      <c r="S426" s="5">
        <f t="shared" si="61"/>
        <v>55335</v>
      </c>
      <c r="T426">
        <f>VLOOKUP(S426,Assumptions!$J$5:$K$10,2)</f>
        <v>165.66333333333333</v>
      </c>
      <c r="U426">
        <f t="shared" si="58"/>
        <v>0</v>
      </c>
      <c r="V426">
        <f t="shared" si="59"/>
        <v>117770.65158576197</v>
      </c>
      <c r="W426">
        <f t="shared" si="62"/>
        <v>0</v>
      </c>
      <c r="X426">
        <f t="shared" si="60"/>
        <v>170433.31566452087</v>
      </c>
    </row>
    <row r="427" spans="19:24" x14ac:dyDescent="0.3">
      <c r="S427" s="5">
        <f t="shared" si="61"/>
        <v>55366</v>
      </c>
      <c r="T427">
        <f>VLOOKUP(S427,Assumptions!$J$5:$K$10,2)</f>
        <v>165.66333333333333</v>
      </c>
      <c r="U427">
        <f t="shared" si="58"/>
        <v>0</v>
      </c>
      <c r="V427">
        <f t="shared" si="59"/>
        <v>118343.90618746907</v>
      </c>
      <c r="W427">
        <f t="shared" si="62"/>
        <v>0</v>
      </c>
      <c r="X427">
        <f t="shared" si="60"/>
        <v>171262.90844653698</v>
      </c>
    </row>
    <row r="428" spans="19:24" x14ac:dyDescent="0.3">
      <c r="S428" s="5">
        <f t="shared" si="61"/>
        <v>55397</v>
      </c>
      <c r="T428">
        <f>VLOOKUP(S428,Assumptions!$J$5:$K$10,2)</f>
        <v>165.66333333333333</v>
      </c>
      <c r="U428">
        <f t="shared" ref="U428:U491" si="63">IF($P$7&gt;S428,T428,0)*IF(U429=0,IF(DAY($P$7)&lt;16,0.5,1),1)</f>
        <v>0</v>
      </c>
      <c r="V428">
        <f t="shared" si="59"/>
        <v>118919.95113493678</v>
      </c>
      <c r="W428">
        <f t="shared" si="62"/>
        <v>0</v>
      </c>
      <c r="X428">
        <f t="shared" si="60"/>
        <v>172096.53931336821</v>
      </c>
    </row>
    <row r="429" spans="19:24" x14ac:dyDescent="0.3">
      <c r="S429" s="5">
        <f t="shared" si="61"/>
        <v>55427</v>
      </c>
      <c r="T429">
        <f>VLOOKUP(S429,Assumptions!$J$5:$K$10,2)</f>
        <v>165.66333333333333</v>
      </c>
      <c r="U429">
        <f t="shared" si="63"/>
        <v>0</v>
      </c>
      <c r="V429">
        <f t="shared" si="59"/>
        <v>119498.80001031421</v>
      </c>
      <c r="W429">
        <f t="shared" si="62"/>
        <v>0</v>
      </c>
      <c r="X429">
        <f t="shared" si="60"/>
        <v>172934.22792059658</v>
      </c>
    </row>
    <row r="430" spans="19:24" x14ac:dyDescent="0.3">
      <c r="S430" s="5">
        <f t="shared" si="61"/>
        <v>55458</v>
      </c>
      <c r="T430">
        <f>VLOOKUP(S430,Assumptions!$J$5:$K$10,2)</f>
        <v>165.66333333333333</v>
      </c>
      <c r="U430">
        <f t="shared" si="63"/>
        <v>0</v>
      </c>
      <c r="V430">
        <f t="shared" si="59"/>
        <v>120080.46646186223</v>
      </c>
      <c r="W430">
        <f t="shared" si="62"/>
        <v>0</v>
      </c>
      <c r="X430">
        <f t="shared" si="60"/>
        <v>173775.99401947865</v>
      </c>
    </row>
    <row r="431" spans="19:24" x14ac:dyDescent="0.3">
      <c r="S431" s="5">
        <f t="shared" si="61"/>
        <v>55488</v>
      </c>
      <c r="T431">
        <f>VLOOKUP(S431,Assumptions!$J$5:$K$10,2)</f>
        <v>165.66333333333333</v>
      </c>
      <c r="U431">
        <f t="shared" si="63"/>
        <v>0</v>
      </c>
      <c r="V431">
        <f t="shared" si="59"/>
        <v>120664.96420427533</v>
      </c>
      <c r="W431">
        <f t="shared" si="62"/>
        <v>0</v>
      </c>
      <c r="X431">
        <f t="shared" si="60"/>
        <v>174621.85745741121</v>
      </c>
    </row>
    <row r="432" spans="19:24" x14ac:dyDescent="0.3">
      <c r="S432" s="5">
        <f t="shared" si="61"/>
        <v>55519</v>
      </c>
      <c r="T432">
        <f>VLOOKUP(S432,Assumptions!$J$5:$K$10,2)</f>
        <v>165.66333333333333</v>
      </c>
      <c r="U432">
        <f t="shared" si="63"/>
        <v>0</v>
      </c>
      <c r="V432">
        <f t="shared" si="59"/>
        <v>121252.30701900495</v>
      </c>
      <c r="W432">
        <f t="shared" si="62"/>
        <v>0</v>
      </c>
      <c r="X432">
        <f t="shared" si="60"/>
        <v>175471.83817839928</v>
      </c>
    </row>
    <row r="433" spans="19:24" x14ac:dyDescent="0.3">
      <c r="S433" s="5">
        <f t="shared" si="61"/>
        <v>55550</v>
      </c>
      <c r="T433">
        <f>VLOOKUP(S433,Assumptions!$J$5:$K$10,2)</f>
        <v>165.66333333333333</v>
      </c>
      <c r="U433">
        <f t="shared" si="63"/>
        <v>0</v>
      </c>
      <c r="V433">
        <f t="shared" si="59"/>
        <v>121842.50875458446</v>
      </c>
      <c r="W433">
        <f t="shared" si="62"/>
        <v>0</v>
      </c>
      <c r="X433">
        <f t="shared" si="60"/>
        <v>176325.95622352633</v>
      </c>
    </row>
    <row r="434" spans="19:24" x14ac:dyDescent="0.3">
      <c r="S434" s="5">
        <f t="shared" si="61"/>
        <v>55579</v>
      </c>
      <c r="T434">
        <f>VLOOKUP(S434,Assumptions!$J$5:$K$10,2)</f>
        <v>165.66333333333333</v>
      </c>
      <c r="U434">
        <f t="shared" si="63"/>
        <v>0</v>
      </c>
      <c r="V434">
        <f t="shared" si="59"/>
        <v>122435.58332695565</v>
      </c>
      <c r="W434">
        <f t="shared" si="62"/>
        <v>0</v>
      </c>
      <c r="X434">
        <f t="shared" si="60"/>
        <v>177184.23173142681</v>
      </c>
    </row>
    <row r="435" spans="19:24" x14ac:dyDescent="0.3">
      <c r="S435" s="5">
        <f t="shared" si="61"/>
        <v>55610</v>
      </c>
      <c r="T435">
        <f>VLOOKUP(S435,Assumptions!$J$5:$K$10,2)</f>
        <v>165.66333333333333</v>
      </c>
      <c r="U435">
        <f t="shared" si="63"/>
        <v>0</v>
      </c>
      <c r="V435">
        <f t="shared" si="59"/>
        <v>123031.54471979688</v>
      </c>
      <c r="W435">
        <f t="shared" si="62"/>
        <v>0</v>
      </c>
      <c r="X435">
        <f t="shared" si="60"/>
        <v>178046.684938761</v>
      </c>
    </row>
    <row r="436" spans="19:24" x14ac:dyDescent="0.3">
      <c r="S436" s="5">
        <f t="shared" si="61"/>
        <v>55640</v>
      </c>
      <c r="T436">
        <f>VLOOKUP(S436,Assumptions!$J$5:$K$10,2)</f>
        <v>165.66333333333333</v>
      </c>
      <c r="U436">
        <f t="shared" si="63"/>
        <v>0</v>
      </c>
      <c r="V436">
        <f t="shared" si="59"/>
        <v>123630.40698485276</v>
      </c>
      <c r="W436">
        <f t="shared" si="62"/>
        <v>0</v>
      </c>
      <c r="X436">
        <f t="shared" si="60"/>
        <v>178913.33618069213</v>
      </c>
    </row>
    <row r="437" spans="19:24" x14ac:dyDescent="0.3">
      <c r="S437" s="5">
        <f t="shared" si="61"/>
        <v>55671</v>
      </c>
      <c r="T437">
        <f>VLOOKUP(S437,Assumptions!$J$5:$K$10,2)</f>
        <v>165.66333333333333</v>
      </c>
      <c r="U437">
        <f t="shared" si="63"/>
        <v>0</v>
      </c>
      <c r="V437">
        <f t="shared" si="59"/>
        <v>124232.18424226547</v>
      </c>
      <c r="W437">
        <f t="shared" si="62"/>
        <v>0</v>
      </c>
      <c r="X437">
        <f t="shared" si="60"/>
        <v>179784.20589136588</v>
      </c>
    </row>
    <row r="438" spans="19:24" x14ac:dyDescent="0.3">
      <c r="S438" s="5">
        <f t="shared" si="61"/>
        <v>55701</v>
      </c>
      <c r="T438">
        <f>VLOOKUP(S438,Assumptions!$J$5:$K$10,2)</f>
        <v>165.66333333333333</v>
      </c>
      <c r="U438">
        <f t="shared" si="63"/>
        <v>0</v>
      </c>
      <c r="V438">
        <f t="shared" si="59"/>
        <v>124836.89068090772</v>
      </c>
      <c r="W438">
        <f t="shared" si="62"/>
        <v>0</v>
      </c>
      <c r="X438">
        <f t="shared" si="60"/>
        <v>180659.31460439216</v>
      </c>
    </row>
    <row r="439" spans="19:24" x14ac:dyDescent="0.3">
      <c r="S439" s="5">
        <f t="shared" si="61"/>
        <v>55732</v>
      </c>
      <c r="T439">
        <f>VLOOKUP(S439,Assumptions!$J$5:$K$10,2)</f>
        <v>165.66333333333333</v>
      </c>
      <c r="U439">
        <f t="shared" si="63"/>
        <v>0</v>
      </c>
      <c r="V439">
        <f t="shared" si="59"/>
        <v>125444.54055871724</v>
      </c>
      <c r="W439">
        <f t="shared" si="62"/>
        <v>0</v>
      </c>
      <c r="X439">
        <f t="shared" si="60"/>
        <v>181538.68295332926</v>
      </c>
    </row>
    <row r="440" spans="19:24" x14ac:dyDescent="0.3">
      <c r="S440" s="5">
        <f t="shared" si="61"/>
        <v>55763</v>
      </c>
      <c r="T440">
        <f>VLOOKUP(S440,Assumptions!$J$5:$K$10,2)</f>
        <v>165.66333333333333</v>
      </c>
      <c r="U440">
        <f t="shared" si="63"/>
        <v>0</v>
      </c>
      <c r="V440">
        <f t="shared" si="59"/>
        <v>126055.14820303302</v>
      </c>
      <c r="W440">
        <f t="shared" si="62"/>
        <v>0</v>
      </c>
      <c r="X440">
        <f t="shared" si="60"/>
        <v>182422.33167217037</v>
      </c>
    </row>
    <row r="441" spans="19:24" x14ac:dyDescent="0.3">
      <c r="S441" s="5">
        <f t="shared" si="61"/>
        <v>55793</v>
      </c>
      <c r="T441">
        <f>VLOOKUP(S441,Assumptions!$J$5:$K$10,2)</f>
        <v>165.66333333333333</v>
      </c>
      <c r="U441">
        <f t="shared" si="63"/>
        <v>0</v>
      </c>
      <c r="V441">
        <f t="shared" si="59"/>
        <v>126668.7280109331</v>
      </c>
      <c r="W441">
        <f t="shared" si="62"/>
        <v>0</v>
      </c>
      <c r="X441">
        <f t="shared" si="60"/>
        <v>183310.28159583244</v>
      </c>
    </row>
    <row r="442" spans="19:24" x14ac:dyDescent="0.3">
      <c r="S442" s="5">
        <f t="shared" si="61"/>
        <v>55824</v>
      </c>
      <c r="T442">
        <f>VLOOKUP(S442,Assumptions!$J$5:$K$10,2)</f>
        <v>165.66333333333333</v>
      </c>
      <c r="U442">
        <f t="shared" si="63"/>
        <v>0</v>
      </c>
      <c r="V442">
        <f t="shared" si="59"/>
        <v>127285.29444957401</v>
      </c>
      <c r="W442">
        <f t="shared" si="62"/>
        <v>0</v>
      </c>
      <c r="X442">
        <f t="shared" si="60"/>
        <v>184202.55366064742</v>
      </c>
    </row>
    <row r="443" spans="19:24" x14ac:dyDescent="0.3">
      <c r="S443" s="5">
        <f t="shared" si="61"/>
        <v>55854</v>
      </c>
      <c r="T443">
        <f>VLOOKUP(S443,Assumptions!$J$5:$K$10,2)</f>
        <v>165.66333333333333</v>
      </c>
      <c r="U443">
        <f t="shared" si="63"/>
        <v>0</v>
      </c>
      <c r="V443">
        <f t="shared" si="59"/>
        <v>127904.86205653189</v>
      </c>
      <c r="W443">
        <f t="shared" si="62"/>
        <v>0</v>
      </c>
      <c r="X443">
        <f t="shared" si="60"/>
        <v>185099.16890485593</v>
      </c>
    </row>
    <row r="444" spans="19:24" x14ac:dyDescent="0.3">
      <c r="S444" s="5">
        <f t="shared" si="61"/>
        <v>55885</v>
      </c>
      <c r="T444">
        <f>VLOOKUP(S444,Assumptions!$J$5:$K$10,2)</f>
        <v>165.66333333333333</v>
      </c>
      <c r="U444">
        <f t="shared" si="63"/>
        <v>0</v>
      </c>
      <c r="V444">
        <f t="shared" si="59"/>
        <v>128527.44544014528</v>
      </c>
      <c r="W444">
        <f t="shared" si="62"/>
        <v>0</v>
      </c>
      <c r="X444">
        <f t="shared" si="60"/>
        <v>186000.1484691033</v>
      </c>
    </row>
    <row r="445" spans="19:24" x14ac:dyDescent="0.3">
      <c r="S445" s="5">
        <f t="shared" si="61"/>
        <v>55916</v>
      </c>
      <c r="T445">
        <f>VLOOKUP(S445,Assumptions!$J$5:$K$10,2)</f>
        <v>165.66333333333333</v>
      </c>
      <c r="U445">
        <f t="shared" si="63"/>
        <v>0</v>
      </c>
      <c r="V445">
        <f t="shared" si="59"/>
        <v>129153.05927985956</v>
      </c>
      <c r="W445">
        <f t="shared" si="62"/>
        <v>0</v>
      </c>
      <c r="X445">
        <f t="shared" si="60"/>
        <v>186905.51359693796</v>
      </c>
    </row>
    <row r="446" spans="19:24" x14ac:dyDescent="0.3">
      <c r="S446" s="5">
        <f t="shared" si="61"/>
        <v>55944</v>
      </c>
      <c r="T446">
        <f>VLOOKUP(S446,Assumptions!$J$5:$K$10,2)</f>
        <v>165.66333333333333</v>
      </c>
      <c r="U446">
        <f t="shared" si="63"/>
        <v>0</v>
      </c>
      <c r="V446">
        <f t="shared" si="59"/>
        <v>129781.71832657303</v>
      </c>
      <c r="W446">
        <f t="shared" si="62"/>
        <v>0</v>
      </c>
      <c r="X446">
        <f t="shared" si="60"/>
        <v>187815.28563531247</v>
      </c>
    </row>
    <row r="447" spans="19:24" x14ac:dyDescent="0.3">
      <c r="S447" s="5">
        <f t="shared" si="61"/>
        <v>55975</v>
      </c>
      <c r="T447">
        <f>VLOOKUP(S447,Assumptions!$J$5:$K$10,2)</f>
        <v>165.66333333333333</v>
      </c>
      <c r="U447">
        <f t="shared" si="63"/>
        <v>0</v>
      </c>
      <c r="V447">
        <f t="shared" si="59"/>
        <v>130413.43740298472</v>
      </c>
      <c r="W447">
        <f t="shared" si="62"/>
        <v>0</v>
      </c>
      <c r="X447">
        <f t="shared" si="60"/>
        <v>188729.48603508671</v>
      </c>
    </row>
    <row r="448" spans="19:24" x14ac:dyDescent="0.3">
      <c r="S448" s="5">
        <f t="shared" si="61"/>
        <v>56005</v>
      </c>
      <c r="T448">
        <f>VLOOKUP(S448,Assumptions!$J$5:$K$10,2)</f>
        <v>165.66333333333333</v>
      </c>
      <c r="U448">
        <f t="shared" si="63"/>
        <v>0</v>
      </c>
      <c r="V448">
        <f t="shared" si="59"/>
        <v>131048.23140394395</v>
      </c>
      <c r="W448">
        <f t="shared" si="62"/>
        <v>0</v>
      </c>
      <c r="X448">
        <f t="shared" si="60"/>
        <v>189648.1363515337</v>
      </c>
    </row>
    <row r="449" spans="14:24" x14ac:dyDescent="0.3">
      <c r="S449" s="5">
        <f t="shared" si="61"/>
        <v>56036</v>
      </c>
      <c r="T449">
        <f>VLOOKUP(S449,Assumptions!$J$5:$K$10,2)</f>
        <v>165.66333333333333</v>
      </c>
      <c r="U449">
        <f t="shared" si="63"/>
        <v>0</v>
      </c>
      <c r="V449">
        <f t="shared" si="59"/>
        <v>131686.11529680144</v>
      </c>
      <c r="W449">
        <f t="shared" si="62"/>
        <v>0</v>
      </c>
      <c r="X449">
        <f t="shared" si="60"/>
        <v>190571.25824484785</v>
      </c>
    </row>
    <row r="450" spans="14:24" x14ac:dyDescent="0.3">
      <c r="S450" s="5">
        <f t="shared" si="61"/>
        <v>56066</v>
      </c>
      <c r="T450">
        <f>VLOOKUP(S450,Assumptions!$J$5:$K$10,2)</f>
        <v>165.66333333333333</v>
      </c>
      <c r="U450">
        <f t="shared" si="63"/>
        <v>0</v>
      </c>
      <c r="V450">
        <f t="shared" si="59"/>
        <v>132327.10412176221</v>
      </c>
      <c r="W450">
        <f t="shared" si="62"/>
        <v>0</v>
      </c>
      <c r="X450">
        <f t="shared" si="60"/>
        <v>191498.87348065569</v>
      </c>
    </row>
    <row r="451" spans="14:24" x14ac:dyDescent="0.3">
      <c r="S451" s="5">
        <f t="shared" si="61"/>
        <v>56097</v>
      </c>
      <c r="T451">
        <f>VLOOKUP(S451,Assumptions!$J$5:$K$10,2)</f>
        <v>165.66333333333333</v>
      </c>
      <c r="U451">
        <f t="shared" si="63"/>
        <v>0</v>
      </c>
      <c r="V451">
        <f t="shared" si="59"/>
        <v>132971.2129922403</v>
      </c>
      <c r="W451">
        <f t="shared" si="62"/>
        <v>0</v>
      </c>
      <c r="X451">
        <f t="shared" si="60"/>
        <v>192431.003930529</v>
      </c>
    </row>
    <row r="452" spans="14:24" x14ac:dyDescent="0.3">
      <c r="S452" s="5">
        <f t="shared" si="61"/>
        <v>56128</v>
      </c>
      <c r="T452">
        <f>VLOOKUP(S452,Assumptions!$J$5:$K$10,2)</f>
        <v>165.66333333333333</v>
      </c>
      <c r="U452">
        <f t="shared" si="63"/>
        <v>0</v>
      </c>
      <c r="V452">
        <f t="shared" si="59"/>
        <v>133618.45709521504</v>
      </c>
      <c r="W452">
        <f t="shared" si="62"/>
        <v>0</v>
      </c>
      <c r="X452">
        <f t="shared" si="60"/>
        <v>193367.67157250058</v>
      </c>
    </row>
    <row r="453" spans="14:24" x14ac:dyDescent="0.3">
      <c r="S453" s="5">
        <f t="shared" si="61"/>
        <v>56158</v>
      </c>
      <c r="T453">
        <f>VLOOKUP(S453,Assumptions!$J$5:$K$10,2)</f>
        <v>165.66333333333333</v>
      </c>
      <c r="U453">
        <f t="shared" si="63"/>
        <v>0</v>
      </c>
      <c r="V453">
        <f t="shared" si="59"/>
        <v>134268.85169158911</v>
      </c>
      <c r="W453">
        <f t="shared" si="62"/>
        <v>0</v>
      </c>
      <c r="X453">
        <f t="shared" si="60"/>
        <v>194308.89849158237</v>
      </c>
    </row>
    <row r="454" spans="14:24" x14ac:dyDescent="0.3">
      <c r="S454" s="5">
        <f t="shared" si="61"/>
        <v>56189</v>
      </c>
      <c r="T454">
        <f>VLOOKUP(S454,Assumptions!$J$5:$K$10,2)</f>
        <v>165.66333333333333</v>
      </c>
      <c r="U454">
        <f t="shared" si="63"/>
        <v>0</v>
      </c>
      <c r="V454">
        <f t="shared" ref="V454:V517" si="64">+U454*(1+$P$20)^(1/24)+V453*(1+$P$20)^(1/12)</f>
        <v>134922.41211654845</v>
      </c>
      <c r="W454">
        <f t="shared" si="62"/>
        <v>0</v>
      </c>
      <c r="X454">
        <f t="shared" ref="X454:X517" si="65">+W454*(1+$P$20)^(1/24)+X453*(1+$P$20)^(1/12)</f>
        <v>195254.70688028625</v>
      </c>
    </row>
    <row r="455" spans="14:24" x14ac:dyDescent="0.3">
      <c r="S455" s="5">
        <f t="shared" ref="S455:S518" si="66">IF(MONTH(S454)=12,DATE(YEAR(S454)+1,1,1),DATE(YEAR(S454),MONTH(S454)+1,1))</f>
        <v>56219</v>
      </c>
      <c r="T455">
        <f>VLOOKUP(S455,Assumptions!$J$5:$K$10,2)</f>
        <v>165.66333333333333</v>
      </c>
      <c r="U455">
        <f t="shared" si="63"/>
        <v>0</v>
      </c>
      <c r="V455">
        <f t="shared" si="64"/>
        <v>135579.1537799238</v>
      </c>
      <c r="W455">
        <f t="shared" ref="W455:W518" si="67">IF($P$18&gt;$S455,$T455,0)*IF(W456=0,IF(DAY($P$18)&lt;16,0.5,1),1)</f>
        <v>0</v>
      </c>
      <c r="X455">
        <f t="shared" si="65"/>
        <v>196205.11903914728</v>
      </c>
    </row>
    <row r="456" spans="14:24" x14ac:dyDescent="0.3">
      <c r="S456" s="5">
        <f t="shared" si="66"/>
        <v>56250</v>
      </c>
      <c r="T456">
        <f>VLOOKUP(S456,Assumptions!$J$5:$K$10,2)</f>
        <v>165.66333333333333</v>
      </c>
      <c r="U456">
        <f t="shared" si="63"/>
        <v>0</v>
      </c>
      <c r="V456">
        <f t="shared" si="64"/>
        <v>136239.09216655401</v>
      </c>
      <c r="W456">
        <f t="shared" si="67"/>
        <v>0</v>
      </c>
      <c r="X456">
        <f t="shared" si="65"/>
        <v>197160.15737724947</v>
      </c>
    </row>
    <row r="457" spans="14:24" x14ac:dyDescent="0.3">
      <c r="S457" s="5">
        <f t="shared" si="66"/>
        <v>56281</v>
      </c>
      <c r="T457">
        <f>VLOOKUP(S457,Assumptions!$J$5:$K$10,2)</f>
        <v>165.66333333333333</v>
      </c>
      <c r="U457">
        <f t="shared" si="63"/>
        <v>0</v>
      </c>
      <c r="V457">
        <f t="shared" si="64"/>
        <v>136902.24283665113</v>
      </c>
      <c r="W457">
        <f t="shared" si="67"/>
        <v>0</v>
      </c>
      <c r="X457">
        <f t="shared" si="65"/>
        <v>198119.84441275423</v>
      </c>
    </row>
    <row r="458" spans="14:24" x14ac:dyDescent="0.3">
      <c r="S458" s="5">
        <f t="shared" si="66"/>
        <v>56309</v>
      </c>
      <c r="T458">
        <f>VLOOKUP(S458,Assumptions!$J$5:$K$10,2)</f>
        <v>165.66333333333333</v>
      </c>
      <c r="U458">
        <f t="shared" si="63"/>
        <v>0</v>
      </c>
      <c r="V458">
        <f t="shared" si="64"/>
        <v>137568.6214261674</v>
      </c>
      <c r="W458">
        <f t="shared" si="67"/>
        <v>0</v>
      </c>
      <c r="X458">
        <f t="shared" si="65"/>
        <v>199084.2027734312</v>
      </c>
    </row>
    <row r="459" spans="14:24" x14ac:dyDescent="0.3">
      <c r="S459" s="5">
        <f t="shared" si="66"/>
        <v>56340</v>
      </c>
      <c r="T459">
        <f>VLOOKUP(S459,Assumptions!$J$5:$K$10,2)</f>
        <v>165.66333333333333</v>
      </c>
      <c r="U459">
        <f t="shared" si="63"/>
        <v>0</v>
      </c>
      <c r="V459">
        <f t="shared" si="64"/>
        <v>138238.24364716382</v>
      </c>
      <c r="W459">
        <f t="shared" si="67"/>
        <v>0</v>
      </c>
      <c r="X459">
        <f t="shared" si="65"/>
        <v>200053.25519719187</v>
      </c>
    </row>
    <row r="460" spans="14:24" x14ac:dyDescent="0.3">
      <c r="S460" s="5">
        <f t="shared" si="66"/>
        <v>56370</v>
      </c>
      <c r="T460">
        <f>VLOOKUP(S460,Assumptions!$J$5:$K$10,2)</f>
        <v>165.66333333333333</v>
      </c>
      <c r="U460">
        <f t="shared" si="63"/>
        <v>0</v>
      </c>
      <c r="V460">
        <f t="shared" si="64"/>
        <v>138911.1252881806</v>
      </c>
      <c r="W460">
        <f t="shared" si="67"/>
        <v>0</v>
      </c>
      <c r="X460">
        <f t="shared" si="65"/>
        <v>201027.02453262568</v>
      </c>
    </row>
    <row r="461" spans="14:24" x14ac:dyDescent="0.3">
      <c r="S461" s="5">
        <f t="shared" si="66"/>
        <v>56401</v>
      </c>
      <c r="T461">
        <f>VLOOKUP(S461,Assumptions!$J$5:$K$10,2)</f>
        <v>165.66333333333333</v>
      </c>
      <c r="U461">
        <f t="shared" si="63"/>
        <v>0</v>
      </c>
      <c r="V461">
        <f t="shared" si="64"/>
        <v>139587.28221460953</v>
      </c>
      <c r="W461">
        <f t="shared" si="67"/>
        <v>0</v>
      </c>
      <c r="X461">
        <f t="shared" si="65"/>
        <v>202005.53373953869</v>
      </c>
    </row>
    <row r="462" spans="14:24" x14ac:dyDescent="0.3">
      <c r="S462" s="5">
        <f t="shared" si="66"/>
        <v>56431</v>
      </c>
      <c r="T462">
        <f>VLOOKUP(S462,Assumptions!$J$5:$K$10,2)</f>
        <v>165.66333333333333</v>
      </c>
      <c r="U462">
        <f t="shared" si="63"/>
        <v>0</v>
      </c>
      <c r="V462">
        <f t="shared" si="64"/>
        <v>140266.73036906795</v>
      </c>
      <c r="W462">
        <f t="shared" si="67"/>
        <v>0</v>
      </c>
      <c r="X462">
        <f t="shared" si="65"/>
        <v>202988.80588949501</v>
      </c>
    </row>
    <row r="463" spans="14:24" x14ac:dyDescent="0.3">
      <c r="N463">
        <v>31</v>
      </c>
      <c r="S463" s="5">
        <f t="shared" si="66"/>
        <v>56462</v>
      </c>
      <c r="T463">
        <f>VLOOKUP(S463,Assumptions!$J$5:$K$10,2)</f>
        <v>165.66333333333333</v>
      </c>
      <c r="U463">
        <f t="shared" si="63"/>
        <v>0</v>
      </c>
      <c r="V463">
        <f t="shared" si="64"/>
        <v>140949.48577177472</v>
      </c>
      <c r="W463">
        <f t="shared" si="67"/>
        <v>0</v>
      </c>
      <c r="X463">
        <f t="shared" si="65"/>
        <v>203976.86416636073</v>
      </c>
    </row>
    <row r="464" spans="14:24" x14ac:dyDescent="0.3">
      <c r="N464">
        <v>31</v>
      </c>
      <c r="S464" s="5">
        <f t="shared" si="66"/>
        <v>56493</v>
      </c>
      <c r="T464">
        <f>VLOOKUP(S464,Assumptions!$J$5:$K$10,2)</f>
        <v>165.66333333333333</v>
      </c>
      <c r="U464">
        <f t="shared" si="63"/>
        <v>0</v>
      </c>
      <c r="V464">
        <f t="shared" si="64"/>
        <v>141635.56452092793</v>
      </c>
      <c r="W464">
        <f t="shared" si="67"/>
        <v>0</v>
      </c>
      <c r="X464">
        <f t="shared" si="65"/>
        <v>204969.73186685061</v>
      </c>
    </row>
    <row r="465" spans="14:24" x14ac:dyDescent="0.3">
      <c r="N465">
        <v>28</v>
      </c>
      <c r="S465" s="5">
        <f t="shared" si="66"/>
        <v>56523</v>
      </c>
      <c r="T465">
        <f>VLOOKUP(S465,Assumptions!$J$5:$K$10,2)</f>
        <v>165.66333333333333</v>
      </c>
      <c r="U465">
        <f t="shared" si="63"/>
        <v>0</v>
      </c>
      <c r="V465">
        <f t="shared" si="64"/>
        <v>142324.98279308446</v>
      </c>
      <c r="W465">
        <f t="shared" si="67"/>
        <v>0</v>
      </c>
      <c r="X465">
        <f t="shared" si="65"/>
        <v>205967.4324010773</v>
      </c>
    </row>
    <row r="466" spans="14:24" x14ac:dyDescent="0.3">
      <c r="N466">
        <v>31</v>
      </c>
      <c r="S466" s="5">
        <f t="shared" si="66"/>
        <v>56554</v>
      </c>
      <c r="T466">
        <f>VLOOKUP(S466,Assumptions!$J$5:$K$10,2)</f>
        <v>165.66333333333333</v>
      </c>
      <c r="U466">
        <f t="shared" si="63"/>
        <v>0</v>
      </c>
      <c r="V466">
        <f t="shared" si="64"/>
        <v>143017.75684354137</v>
      </c>
      <c r="W466">
        <f t="shared" si="67"/>
        <v>0</v>
      </c>
      <c r="X466">
        <f t="shared" si="65"/>
        <v>206969.98929310343</v>
      </c>
    </row>
    <row r="467" spans="14:24" x14ac:dyDescent="0.3">
      <c r="N467">
        <v>30</v>
      </c>
      <c r="S467" s="5">
        <f t="shared" si="66"/>
        <v>56584</v>
      </c>
      <c r="T467">
        <f>VLOOKUP(S467,Assumptions!$J$5:$K$10,2)</f>
        <v>165.66333333333333</v>
      </c>
      <c r="U467">
        <f t="shared" si="63"/>
        <v>0</v>
      </c>
      <c r="V467">
        <f t="shared" si="64"/>
        <v>143713.90300671925</v>
      </c>
      <c r="W467">
        <f t="shared" si="67"/>
        <v>0</v>
      </c>
      <c r="X467">
        <f t="shared" si="65"/>
        <v>207977.42618149612</v>
      </c>
    </row>
    <row r="468" spans="14:24" x14ac:dyDescent="0.3">
      <c r="N468">
        <v>31</v>
      </c>
      <c r="S468" s="5">
        <f t="shared" si="66"/>
        <v>56615</v>
      </c>
      <c r="T468">
        <f>VLOOKUP(S468,Assumptions!$J$5:$K$10,2)</f>
        <v>165.66333333333333</v>
      </c>
      <c r="U468">
        <f t="shared" si="63"/>
        <v>0</v>
      </c>
      <c r="V468">
        <f t="shared" si="64"/>
        <v>144413.43769654728</v>
      </c>
      <c r="W468">
        <f t="shared" si="67"/>
        <v>0</v>
      </c>
      <c r="X468">
        <f t="shared" si="65"/>
        <v>208989.76681988445</v>
      </c>
    </row>
    <row r="469" spans="14:24" x14ac:dyDescent="0.3">
      <c r="N469">
        <v>30</v>
      </c>
      <c r="S469" s="5">
        <f t="shared" si="66"/>
        <v>56646</v>
      </c>
      <c r="T469">
        <f>VLOOKUP(S469,Assumptions!$J$5:$K$10,2)</f>
        <v>165.66333333333333</v>
      </c>
      <c r="U469">
        <f t="shared" si="63"/>
        <v>0</v>
      </c>
      <c r="V469">
        <f t="shared" si="64"/>
        <v>145116.37740685022</v>
      </c>
      <c r="W469">
        <f t="shared" si="67"/>
        <v>0</v>
      </c>
      <c r="X469">
        <f t="shared" si="65"/>
        <v>210007.03507751948</v>
      </c>
    </row>
    <row r="470" spans="14:24" x14ac:dyDescent="0.3">
      <c r="N470">
        <v>31</v>
      </c>
      <c r="S470" s="5">
        <f t="shared" si="66"/>
        <v>56674</v>
      </c>
      <c r="T470">
        <f>VLOOKUP(S470,Assumptions!$J$5:$K$10,2)</f>
        <v>165.66333333333333</v>
      </c>
      <c r="U470">
        <f t="shared" si="63"/>
        <v>0</v>
      </c>
      <c r="V470">
        <f t="shared" si="64"/>
        <v>145822.73871173747</v>
      </c>
      <c r="W470">
        <f t="shared" si="67"/>
        <v>0</v>
      </c>
      <c r="X470">
        <f t="shared" si="65"/>
        <v>211029.25493983709</v>
      </c>
    </row>
    <row r="471" spans="14:24" x14ac:dyDescent="0.3">
      <c r="O471">
        <v>31</v>
      </c>
      <c r="S471" s="5">
        <f t="shared" si="66"/>
        <v>56705</v>
      </c>
      <c r="T471">
        <f>VLOOKUP(S471,Assumptions!$J$5:$K$10,2)</f>
        <v>165.66333333333333</v>
      </c>
      <c r="U471">
        <f t="shared" si="63"/>
        <v>0</v>
      </c>
      <c r="V471">
        <f t="shared" si="64"/>
        <v>146532.53826599367</v>
      </c>
      <c r="W471">
        <f t="shared" si="67"/>
        <v>0</v>
      </c>
      <c r="X471">
        <f t="shared" si="65"/>
        <v>212056.45050902342</v>
      </c>
    </row>
    <row r="472" spans="14:24" x14ac:dyDescent="0.3">
      <c r="O472">
        <v>30</v>
      </c>
      <c r="S472" s="5">
        <f t="shared" si="66"/>
        <v>56735</v>
      </c>
      <c r="T472">
        <f>VLOOKUP(S472,Assumptions!$J$5:$K$10,2)</f>
        <v>165.66333333333333</v>
      </c>
      <c r="U472">
        <f t="shared" si="63"/>
        <v>0</v>
      </c>
      <c r="V472">
        <f t="shared" si="64"/>
        <v>147245.79280547146</v>
      </c>
      <c r="W472">
        <f t="shared" si="67"/>
        <v>0</v>
      </c>
      <c r="X472">
        <f t="shared" si="65"/>
        <v>213088.64600458325</v>
      </c>
    </row>
    <row r="473" spans="14:24" x14ac:dyDescent="0.3">
      <c r="O473">
        <v>31</v>
      </c>
      <c r="S473" s="5">
        <f t="shared" si="66"/>
        <v>56766</v>
      </c>
      <c r="T473">
        <f>VLOOKUP(S473,Assumptions!$J$5:$K$10,2)</f>
        <v>165.66333333333333</v>
      </c>
      <c r="U473">
        <f t="shared" si="63"/>
        <v>0</v>
      </c>
      <c r="V473">
        <f t="shared" si="64"/>
        <v>147962.51914748611</v>
      </c>
      <c r="W473">
        <f t="shared" si="67"/>
        <v>0</v>
      </c>
      <c r="X473">
        <f t="shared" si="65"/>
        <v>214125.86576391105</v>
      </c>
    </row>
    <row r="474" spans="14:24" x14ac:dyDescent="0.3">
      <c r="O474">
        <v>30</v>
      </c>
      <c r="S474" s="5">
        <f t="shared" si="66"/>
        <v>56796</v>
      </c>
      <c r="T474">
        <f>VLOOKUP(S474,Assumptions!$J$5:$K$10,2)</f>
        <v>165.66333333333333</v>
      </c>
      <c r="U474">
        <f t="shared" si="63"/>
        <v>0</v>
      </c>
      <c r="V474">
        <f t="shared" si="64"/>
        <v>148682.73419121205</v>
      </c>
      <c r="W474">
        <f t="shared" si="67"/>
        <v>0</v>
      </c>
      <c r="X474">
        <f t="shared" si="65"/>
        <v>215168.13424286473</v>
      </c>
    </row>
    <row r="475" spans="14:24" x14ac:dyDescent="0.3">
      <c r="S475" s="5">
        <f t="shared" si="66"/>
        <v>56827</v>
      </c>
      <c r="T475">
        <f>VLOOKUP(S475,Assumptions!$J$5:$K$10,2)</f>
        <v>165.66333333333333</v>
      </c>
      <c r="U475">
        <f t="shared" si="63"/>
        <v>0</v>
      </c>
      <c r="V475">
        <f t="shared" si="64"/>
        <v>149406.45491808123</v>
      </c>
      <c r="W475">
        <f t="shared" si="67"/>
        <v>0</v>
      </c>
      <c r="X475">
        <f t="shared" si="65"/>
        <v>216215.47601634241</v>
      </c>
    </row>
    <row r="476" spans="14:24" x14ac:dyDescent="0.3">
      <c r="N476">
        <f>SUM(N463:N474)</f>
        <v>243</v>
      </c>
      <c r="O476">
        <f>SUM(O463:O474)</f>
        <v>122</v>
      </c>
      <c r="P476">
        <f>+O476+N476</f>
        <v>365</v>
      </c>
      <c r="Q476">
        <f>1400/P476</f>
        <v>3.8356164383561642</v>
      </c>
      <c r="S476" s="5">
        <f t="shared" si="66"/>
        <v>56858</v>
      </c>
      <c r="T476">
        <f>VLOOKUP(S476,Assumptions!$J$5:$K$10,2)</f>
        <v>165.66333333333333</v>
      </c>
      <c r="U476">
        <f t="shared" si="63"/>
        <v>0</v>
      </c>
      <c r="V476">
        <f t="shared" si="64"/>
        <v>150133.69839218364</v>
      </c>
      <c r="W476">
        <f t="shared" si="67"/>
        <v>0</v>
      </c>
      <c r="X476">
        <f t="shared" si="65"/>
        <v>217267.91577886167</v>
      </c>
    </row>
    <row r="477" spans="14:24" x14ac:dyDescent="0.3">
      <c r="S477" s="5">
        <f t="shared" si="66"/>
        <v>56888</v>
      </c>
      <c r="T477">
        <f>VLOOKUP(S477,Assumptions!$J$5:$K$10,2)</f>
        <v>165.66333333333333</v>
      </c>
      <c r="U477">
        <f t="shared" si="63"/>
        <v>0</v>
      </c>
      <c r="V477">
        <f t="shared" si="64"/>
        <v>150864.48176066956</v>
      </c>
      <c r="W477">
        <f t="shared" si="67"/>
        <v>0</v>
      </c>
      <c r="X477">
        <f t="shared" si="65"/>
        <v>218325.47834514198</v>
      </c>
    </row>
    <row r="478" spans="14:24" x14ac:dyDescent="0.3">
      <c r="N478">
        <f>+N476*Q476</f>
        <v>932.05479452054794</v>
      </c>
      <c r="S478" s="5">
        <f t="shared" si="66"/>
        <v>56919</v>
      </c>
      <c r="T478">
        <f>VLOOKUP(S478,Assumptions!$J$5:$K$10,2)</f>
        <v>165.66333333333333</v>
      </c>
      <c r="U478">
        <f t="shared" si="63"/>
        <v>0</v>
      </c>
      <c r="V478">
        <f t="shared" si="64"/>
        <v>151598.8222541539</v>
      </c>
      <c r="W478">
        <f t="shared" si="67"/>
        <v>0</v>
      </c>
      <c r="X478">
        <f t="shared" si="65"/>
        <v>219388.18865068967</v>
      </c>
    </row>
    <row r="479" spans="14:24" x14ac:dyDescent="0.3">
      <c r="S479" s="5">
        <f t="shared" si="66"/>
        <v>56949</v>
      </c>
      <c r="T479">
        <f>VLOOKUP(S479,Assumptions!$J$5:$K$10,2)</f>
        <v>165.66333333333333</v>
      </c>
      <c r="U479">
        <f t="shared" si="63"/>
        <v>0</v>
      </c>
      <c r="V479">
        <f t="shared" si="64"/>
        <v>152336.73718712246</v>
      </c>
      <c r="W479">
        <f t="shared" si="67"/>
        <v>0</v>
      </c>
      <c r="X479">
        <f t="shared" si="65"/>
        <v>220456.07175238593</v>
      </c>
    </row>
    <row r="480" spans="14:24" x14ac:dyDescent="0.3">
      <c r="S480" s="5">
        <f t="shared" si="66"/>
        <v>56980</v>
      </c>
      <c r="T480">
        <f>VLOOKUP(S480,Assumptions!$J$5:$K$10,2)</f>
        <v>165.66333333333333</v>
      </c>
      <c r="U480">
        <f t="shared" si="63"/>
        <v>0</v>
      </c>
      <c r="V480">
        <f t="shared" si="64"/>
        <v>153078.24395834014</v>
      </c>
      <c r="W480">
        <f t="shared" si="67"/>
        <v>0</v>
      </c>
      <c r="X480">
        <f t="shared" si="65"/>
        <v>221529.15282907756</v>
      </c>
    </row>
    <row r="481" spans="19:24" x14ac:dyDescent="0.3">
      <c r="S481" s="5">
        <f t="shared" si="66"/>
        <v>57011</v>
      </c>
      <c r="T481">
        <f>VLOOKUP(S481,Assumptions!$J$5:$K$10,2)</f>
        <v>165.66333333333333</v>
      </c>
      <c r="U481">
        <f t="shared" si="63"/>
        <v>0</v>
      </c>
      <c r="V481">
        <f t="shared" si="64"/>
        <v>153823.36005126129</v>
      </c>
      <c r="W481">
        <f t="shared" si="67"/>
        <v>0</v>
      </c>
      <c r="X481">
        <f t="shared" si="65"/>
        <v>222607.45718217071</v>
      </c>
    </row>
    <row r="482" spans="19:24" x14ac:dyDescent="0.3">
      <c r="S482" s="5">
        <f t="shared" si="66"/>
        <v>57040</v>
      </c>
      <c r="T482">
        <f>VLOOKUP(S482,Assumptions!$J$5:$K$10,2)</f>
        <v>165.66333333333333</v>
      </c>
      <c r="U482">
        <f t="shared" si="63"/>
        <v>0</v>
      </c>
      <c r="V482">
        <f t="shared" si="64"/>
        <v>154572.10303444177</v>
      </c>
      <c r="W482">
        <f t="shared" si="67"/>
        <v>0</v>
      </c>
      <c r="X482">
        <f t="shared" si="65"/>
        <v>223691.01023622736</v>
      </c>
    </row>
    <row r="483" spans="19:24" x14ac:dyDescent="0.3">
      <c r="S483" s="5">
        <f t="shared" si="66"/>
        <v>57071</v>
      </c>
      <c r="T483">
        <f>VLOOKUP(S483,Assumptions!$J$5:$K$10,2)</f>
        <v>165.66333333333333</v>
      </c>
      <c r="U483">
        <f t="shared" si="63"/>
        <v>0</v>
      </c>
      <c r="V483">
        <f t="shared" si="64"/>
        <v>155324.49056195334</v>
      </c>
      <c r="W483">
        <f t="shared" si="67"/>
        <v>0</v>
      </c>
      <c r="X483">
        <f t="shared" si="65"/>
        <v>224779.83753956488</v>
      </c>
    </row>
    <row r="484" spans="19:24" x14ac:dyDescent="0.3">
      <c r="S484" s="5">
        <f t="shared" si="66"/>
        <v>57101</v>
      </c>
      <c r="T484">
        <f>VLOOKUP(S484,Assumptions!$J$5:$K$10,2)</f>
        <v>165.66333333333333</v>
      </c>
      <c r="U484">
        <f t="shared" si="63"/>
        <v>0</v>
      </c>
      <c r="V484">
        <f t="shared" si="64"/>
        <v>156080.5403737998</v>
      </c>
      <c r="W484">
        <f t="shared" si="67"/>
        <v>0</v>
      </c>
      <c r="X484">
        <f t="shared" si="65"/>
        <v>225873.9647648583</v>
      </c>
    </row>
    <row r="485" spans="19:24" x14ac:dyDescent="0.3">
      <c r="S485" s="5">
        <f t="shared" si="66"/>
        <v>57132</v>
      </c>
      <c r="T485">
        <f>VLOOKUP(S485,Assumptions!$J$5:$K$10,2)</f>
        <v>165.66333333333333</v>
      </c>
      <c r="U485">
        <f t="shared" si="63"/>
        <v>0</v>
      </c>
      <c r="V485">
        <f t="shared" si="64"/>
        <v>156840.27029633534</v>
      </c>
      <c r="W485">
        <f t="shared" si="67"/>
        <v>0</v>
      </c>
      <c r="X485">
        <f t="shared" si="65"/>
        <v>226973.41770974576</v>
      </c>
    </row>
    <row r="486" spans="19:24" x14ac:dyDescent="0.3">
      <c r="S486" s="5">
        <f t="shared" si="66"/>
        <v>57162</v>
      </c>
      <c r="T486">
        <f>VLOOKUP(S486,Assumptions!$J$5:$K$10,2)</f>
        <v>165.66333333333333</v>
      </c>
      <c r="U486">
        <f t="shared" si="63"/>
        <v>0</v>
      </c>
      <c r="V486">
        <f t="shared" si="64"/>
        <v>157603.69824268483</v>
      </c>
      <c r="W486">
        <f t="shared" si="67"/>
        <v>0</v>
      </c>
      <c r="X486">
        <f t="shared" si="65"/>
        <v>228078.22229743667</v>
      </c>
    </row>
    <row r="487" spans="19:24" x14ac:dyDescent="0.3">
      <c r="S487" s="5">
        <f t="shared" si="66"/>
        <v>57193</v>
      </c>
      <c r="T487">
        <f>VLOOKUP(S487,Assumptions!$J$5:$K$10,2)</f>
        <v>165.66333333333333</v>
      </c>
      <c r="U487">
        <f t="shared" si="63"/>
        <v>0</v>
      </c>
      <c r="V487">
        <f t="shared" si="64"/>
        <v>158370.84221316615</v>
      </c>
      <c r="W487">
        <f t="shared" si="67"/>
        <v>0</v>
      </c>
      <c r="X487">
        <f t="shared" si="65"/>
        <v>229188.404577323</v>
      </c>
    </row>
    <row r="488" spans="19:24" x14ac:dyDescent="0.3">
      <c r="S488" s="5">
        <f t="shared" si="66"/>
        <v>57224</v>
      </c>
      <c r="T488">
        <f>VLOOKUP(S488,Assumptions!$J$5:$K$10,2)</f>
        <v>165.66333333333333</v>
      </c>
      <c r="U488">
        <f t="shared" si="63"/>
        <v>0</v>
      </c>
      <c r="V488">
        <f t="shared" si="64"/>
        <v>159141.72029571471</v>
      </c>
      <c r="W488">
        <f t="shared" si="67"/>
        <v>0</v>
      </c>
      <c r="X488">
        <f t="shared" si="65"/>
        <v>230303.99072559341</v>
      </c>
    </row>
    <row r="489" spans="19:24" x14ac:dyDescent="0.3">
      <c r="S489" s="5">
        <f t="shared" si="66"/>
        <v>57254</v>
      </c>
      <c r="T489">
        <f>VLOOKUP(S489,Assumptions!$J$5:$K$10,2)</f>
        <v>165.66333333333333</v>
      </c>
      <c r="U489">
        <f t="shared" si="63"/>
        <v>0</v>
      </c>
      <c r="V489">
        <f t="shared" si="64"/>
        <v>159916.35066630979</v>
      </c>
      <c r="W489">
        <f t="shared" si="67"/>
        <v>0</v>
      </c>
      <c r="X489">
        <f t="shared" si="65"/>
        <v>231425.00704585054</v>
      </c>
    </row>
    <row r="490" spans="19:24" x14ac:dyDescent="0.3">
      <c r="S490" s="5">
        <f t="shared" si="66"/>
        <v>57285</v>
      </c>
      <c r="T490">
        <f>VLOOKUP(S490,Assumptions!$J$5:$K$10,2)</f>
        <v>165.66333333333333</v>
      </c>
      <c r="U490">
        <f t="shared" si="63"/>
        <v>0</v>
      </c>
      <c r="V490">
        <f t="shared" si="64"/>
        <v>160694.7515894032</v>
      </c>
      <c r="W490">
        <f t="shared" si="67"/>
        <v>0</v>
      </c>
      <c r="X490">
        <f t="shared" si="65"/>
        <v>232551.4799697311</v>
      </c>
    </row>
    <row r="491" spans="19:24" x14ac:dyDescent="0.3">
      <c r="S491" s="5">
        <f t="shared" si="66"/>
        <v>57315</v>
      </c>
      <c r="T491">
        <f>VLOOKUP(S491,Assumptions!$J$5:$K$10,2)</f>
        <v>165.66333333333333</v>
      </c>
      <c r="U491">
        <f t="shared" si="63"/>
        <v>0</v>
      </c>
      <c r="V491">
        <f t="shared" si="64"/>
        <v>161476.94141834986</v>
      </c>
      <c r="W491">
        <f t="shared" si="67"/>
        <v>0</v>
      </c>
      <c r="X491">
        <f t="shared" si="65"/>
        <v>233683.43605752912</v>
      </c>
    </row>
    <row r="492" spans="19:24" x14ac:dyDescent="0.3">
      <c r="S492" s="5">
        <f t="shared" si="66"/>
        <v>57346</v>
      </c>
      <c r="T492">
        <f>VLOOKUP(S492,Assumptions!$J$5:$K$10,2)</f>
        <v>165.66333333333333</v>
      </c>
      <c r="U492">
        <f t="shared" ref="U492:U555" si="68">IF($P$7&gt;S492,T492,0)*IF(U493=0,IF(DAY($P$7)&lt;16,0.5,1),1)</f>
        <v>0</v>
      </c>
      <c r="V492">
        <f t="shared" si="64"/>
        <v>162262.93859584062</v>
      </c>
      <c r="W492">
        <f t="shared" si="67"/>
        <v>0</v>
      </c>
      <c r="X492">
        <f t="shared" si="65"/>
        <v>234820.90199882226</v>
      </c>
    </row>
    <row r="493" spans="19:24" x14ac:dyDescent="0.3">
      <c r="S493" s="5">
        <f t="shared" si="66"/>
        <v>57377</v>
      </c>
      <c r="T493">
        <f>VLOOKUP(S493,Assumptions!$J$5:$K$10,2)</f>
        <v>165.66333333333333</v>
      </c>
      <c r="U493">
        <f t="shared" si="68"/>
        <v>0</v>
      </c>
      <c r="V493">
        <f t="shared" si="64"/>
        <v>163052.76165433702</v>
      </c>
      <c r="W493">
        <f t="shared" si="67"/>
        <v>0</v>
      </c>
      <c r="X493">
        <f t="shared" si="65"/>
        <v>235963.90461310098</v>
      </c>
    </row>
    <row r="494" spans="19:24" x14ac:dyDescent="0.3">
      <c r="S494" s="5">
        <f t="shared" si="66"/>
        <v>57405</v>
      </c>
      <c r="T494">
        <f>VLOOKUP(S494,Assumptions!$J$5:$K$10,2)</f>
        <v>165.66333333333333</v>
      </c>
      <c r="U494">
        <f t="shared" si="68"/>
        <v>0</v>
      </c>
      <c r="V494">
        <f t="shared" si="64"/>
        <v>163846.42921650835</v>
      </c>
      <c r="W494">
        <f t="shared" si="67"/>
        <v>0</v>
      </c>
      <c r="X494">
        <f t="shared" si="65"/>
        <v>237112.47085040103</v>
      </c>
    </row>
    <row r="495" spans="19:24" x14ac:dyDescent="0.3">
      <c r="S495" s="5">
        <f t="shared" si="66"/>
        <v>57436</v>
      </c>
      <c r="T495">
        <f>VLOOKUP(S495,Assumptions!$J$5:$K$10,2)</f>
        <v>165.66333333333333</v>
      </c>
      <c r="U495">
        <f t="shared" si="68"/>
        <v>0</v>
      </c>
      <c r="V495">
        <f t="shared" si="64"/>
        <v>164643.95999567059</v>
      </c>
      <c r="W495">
        <f t="shared" si="67"/>
        <v>0</v>
      </c>
      <c r="X495">
        <f t="shared" si="65"/>
        <v>238266.62779193878</v>
      </c>
    </row>
    <row r="496" spans="19:24" x14ac:dyDescent="0.3">
      <c r="S496" s="5">
        <f t="shared" si="66"/>
        <v>57466</v>
      </c>
      <c r="T496">
        <f>VLOOKUP(S496,Assumptions!$J$5:$K$10,2)</f>
        <v>165.66333333333333</v>
      </c>
      <c r="U496">
        <f t="shared" si="68"/>
        <v>0</v>
      </c>
      <c r="V496">
        <f t="shared" si="64"/>
        <v>165445.37279622784</v>
      </c>
      <c r="W496">
        <f t="shared" si="67"/>
        <v>0</v>
      </c>
      <c r="X496">
        <f t="shared" si="65"/>
        <v>239426.40265074981</v>
      </c>
    </row>
    <row r="497" spans="19:24" x14ac:dyDescent="0.3">
      <c r="S497" s="5">
        <f t="shared" si="66"/>
        <v>57497</v>
      </c>
      <c r="T497">
        <f>VLOOKUP(S497,Assumptions!$J$5:$K$10,2)</f>
        <v>165.66333333333333</v>
      </c>
      <c r="U497">
        <f t="shared" si="68"/>
        <v>0</v>
      </c>
      <c r="V497">
        <f t="shared" si="64"/>
        <v>166250.68651411551</v>
      </c>
      <c r="W497">
        <f t="shared" si="67"/>
        <v>0</v>
      </c>
      <c r="X497">
        <f t="shared" si="65"/>
        <v>240591.82277233052</v>
      </c>
    </row>
    <row r="498" spans="19:24" x14ac:dyDescent="0.3">
      <c r="S498" s="5">
        <f t="shared" si="66"/>
        <v>57527</v>
      </c>
      <c r="T498">
        <f>VLOOKUP(S498,Assumptions!$J$5:$K$10,2)</f>
        <v>165.66333333333333</v>
      </c>
      <c r="U498">
        <f t="shared" si="68"/>
        <v>0</v>
      </c>
      <c r="V498">
        <f t="shared" si="64"/>
        <v>167059.92013724596</v>
      </c>
      <c r="W498">
        <f t="shared" si="67"/>
        <v>0</v>
      </c>
      <c r="X498">
        <f t="shared" si="65"/>
        <v>241762.9156352829</v>
      </c>
    </row>
    <row r="499" spans="19:24" x14ac:dyDescent="0.3">
      <c r="S499" s="5">
        <f t="shared" si="66"/>
        <v>57558</v>
      </c>
      <c r="T499">
        <f>VLOOKUP(S499,Assumptions!$J$5:$K$10,2)</f>
        <v>165.66333333333333</v>
      </c>
      <c r="U499">
        <f t="shared" si="68"/>
        <v>0</v>
      </c>
      <c r="V499">
        <f t="shared" si="64"/>
        <v>167873.09274595618</v>
      </c>
      <c r="W499">
        <f t="shared" si="67"/>
        <v>0</v>
      </c>
      <c r="X499">
        <f t="shared" si="65"/>
        <v>242939.70885196241</v>
      </c>
    </row>
    <row r="500" spans="19:24" x14ac:dyDescent="0.3">
      <c r="S500" s="5">
        <f t="shared" si="66"/>
        <v>57589</v>
      </c>
      <c r="T500">
        <f>VLOOKUP(S500,Assumptions!$J$5:$K$10,2)</f>
        <v>165.66333333333333</v>
      </c>
      <c r="U500">
        <f t="shared" si="68"/>
        <v>0</v>
      </c>
      <c r="V500">
        <f t="shared" si="64"/>
        <v>168690.22351345763</v>
      </c>
      <c r="W500">
        <f t="shared" si="67"/>
        <v>0</v>
      </c>
      <c r="X500">
        <f t="shared" si="65"/>
        <v>244122.23016912906</v>
      </c>
    </row>
    <row r="501" spans="19:24" x14ac:dyDescent="0.3">
      <c r="S501" s="5">
        <f t="shared" si="66"/>
        <v>57619</v>
      </c>
      <c r="T501">
        <f>VLOOKUP(S501,Assumptions!$J$5:$K$10,2)</f>
        <v>165.66333333333333</v>
      </c>
      <c r="U501">
        <f t="shared" si="68"/>
        <v>0</v>
      </c>
      <c r="V501">
        <f t="shared" si="64"/>
        <v>169511.33170628842</v>
      </c>
      <c r="W501">
        <f t="shared" si="67"/>
        <v>0</v>
      </c>
      <c r="X501">
        <f t="shared" si="65"/>
        <v>245310.5074686016</v>
      </c>
    </row>
    <row r="502" spans="19:24" x14ac:dyDescent="0.3">
      <c r="S502" s="5">
        <f t="shared" si="66"/>
        <v>57650</v>
      </c>
      <c r="T502">
        <f>VLOOKUP(S502,Assumptions!$J$5:$K$10,2)</f>
        <v>165.66333333333333</v>
      </c>
      <c r="U502">
        <f t="shared" si="68"/>
        <v>0</v>
      </c>
      <c r="V502">
        <f t="shared" si="64"/>
        <v>170336.43668476742</v>
      </c>
      <c r="W502">
        <f t="shared" si="67"/>
        <v>0</v>
      </c>
      <c r="X502">
        <f t="shared" si="65"/>
        <v>246504.56876791499</v>
      </c>
    </row>
    <row r="503" spans="19:24" x14ac:dyDescent="0.3">
      <c r="S503" s="5">
        <f t="shared" si="66"/>
        <v>57680</v>
      </c>
      <c r="T503">
        <f>VLOOKUP(S503,Assumptions!$J$5:$K$10,2)</f>
        <v>165.66333333333333</v>
      </c>
      <c r="U503">
        <f t="shared" si="68"/>
        <v>0</v>
      </c>
      <c r="V503">
        <f t="shared" si="64"/>
        <v>171165.55790345088</v>
      </c>
      <c r="W503">
        <f t="shared" si="67"/>
        <v>0</v>
      </c>
      <c r="X503">
        <f t="shared" si="65"/>
        <v>247704.44222098088</v>
      </c>
    </row>
    <row r="504" spans="19:24" x14ac:dyDescent="0.3">
      <c r="S504" s="5">
        <f t="shared" si="66"/>
        <v>57711</v>
      </c>
      <c r="T504">
        <f>VLOOKUP(S504,Assumptions!$J$5:$K$10,2)</f>
        <v>165.66333333333333</v>
      </c>
      <c r="U504">
        <f t="shared" si="68"/>
        <v>0</v>
      </c>
      <c r="V504">
        <f t="shared" si="64"/>
        <v>171998.71491159109</v>
      </c>
      <c r="W504">
        <f t="shared" si="67"/>
        <v>0</v>
      </c>
      <c r="X504">
        <f t="shared" si="65"/>
        <v>248910.15611875159</v>
      </c>
    </row>
    <row r="505" spans="19:24" x14ac:dyDescent="0.3">
      <c r="S505" s="5">
        <f t="shared" si="66"/>
        <v>57742</v>
      </c>
      <c r="T505">
        <f>VLOOKUP(S505,Assumptions!$J$5:$K$10,2)</f>
        <v>165.66333333333333</v>
      </c>
      <c r="U505">
        <f t="shared" si="68"/>
        <v>0</v>
      </c>
      <c r="V505">
        <f t="shared" si="64"/>
        <v>172835.92735359728</v>
      </c>
      <c r="W505">
        <f t="shared" si="67"/>
        <v>0</v>
      </c>
      <c r="X505">
        <f t="shared" si="65"/>
        <v>250121.73888988706</v>
      </c>
    </row>
    <row r="506" spans="19:24" x14ac:dyDescent="0.3">
      <c r="S506" s="5">
        <f t="shared" si="66"/>
        <v>57770</v>
      </c>
      <c r="T506">
        <f>VLOOKUP(S506,Assumptions!$J$5:$K$10,2)</f>
        <v>165.66333333333333</v>
      </c>
      <c r="U506">
        <f t="shared" si="68"/>
        <v>0</v>
      </c>
      <c r="V506">
        <f t="shared" si="64"/>
        <v>173677.21496949886</v>
      </c>
      <c r="W506">
        <f t="shared" si="67"/>
        <v>0</v>
      </c>
      <c r="X506">
        <f t="shared" si="65"/>
        <v>251339.21910142511</v>
      </c>
    </row>
    <row r="507" spans="19:24" x14ac:dyDescent="0.3">
      <c r="S507" s="5">
        <f t="shared" si="66"/>
        <v>57801</v>
      </c>
      <c r="T507">
        <f>VLOOKUP(S507,Assumptions!$J$5:$K$10,2)</f>
        <v>165.66333333333333</v>
      </c>
      <c r="U507">
        <f t="shared" si="68"/>
        <v>0</v>
      </c>
      <c r="V507">
        <f t="shared" si="64"/>
        <v>174522.59759541086</v>
      </c>
      <c r="W507">
        <f t="shared" si="67"/>
        <v>0</v>
      </c>
      <c r="X507">
        <f t="shared" si="65"/>
        <v>252562.62545945513</v>
      </c>
    </row>
    <row r="508" spans="19:24" x14ac:dyDescent="0.3">
      <c r="S508" s="5">
        <f t="shared" si="66"/>
        <v>57831</v>
      </c>
      <c r="T508">
        <f>VLOOKUP(S508,Assumptions!$J$5:$K$10,2)</f>
        <v>165.66333333333333</v>
      </c>
      <c r="U508">
        <f t="shared" si="68"/>
        <v>0</v>
      </c>
      <c r="V508">
        <f t="shared" si="64"/>
        <v>175372.09516400154</v>
      </c>
      <c r="W508">
        <f t="shared" si="67"/>
        <v>0</v>
      </c>
      <c r="X508">
        <f t="shared" si="65"/>
        <v>253791.98680979482</v>
      </c>
    </row>
    <row r="509" spans="19:24" x14ac:dyDescent="0.3">
      <c r="S509" s="5">
        <f t="shared" si="66"/>
        <v>57862</v>
      </c>
      <c r="T509">
        <f>VLOOKUP(S509,Assumptions!$J$5:$K$10,2)</f>
        <v>165.66333333333333</v>
      </c>
      <c r="U509">
        <f t="shared" si="68"/>
        <v>0</v>
      </c>
      <c r="V509">
        <f t="shared" si="64"/>
        <v>176225.72770496248</v>
      </c>
      <c r="W509">
        <f t="shared" si="67"/>
        <v>0</v>
      </c>
      <c r="X509">
        <f t="shared" si="65"/>
        <v>255027.33213867038</v>
      </c>
    </row>
    <row r="510" spans="19:24" x14ac:dyDescent="0.3">
      <c r="S510" s="5">
        <f t="shared" si="66"/>
        <v>57892</v>
      </c>
      <c r="T510">
        <f>VLOOKUP(S510,Assumptions!$J$5:$K$10,2)</f>
        <v>165.66333333333333</v>
      </c>
      <c r="U510">
        <f t="shared" si="68"/>
        <v>0</v>
      </c>
      <c r="V510">
        <f t="shared" si="64"/>
        <v>177083.51534548076</v>
      </c>
      <c r="W510">
        <f t="shared" si="67"/>
        <v>0</v>
      </c>
      <c r="X510">
        <f t="shared" si="65"/>
        <v>256268.69057339989</v>
      </c>
    </row>
    <row r="511" spans="19:24" x14ac:dyDescent="0.3">
      <c r="S511" s="5">
        <f t="shared" si="66"/>
        <v>57923</v>
      </c>
      <c r="T511">
        <f>VLOOKUP(S511,Assumptions!$J$5:$K$10,2)</f>
        <v>165.66333333333333</v>
      </c>
      <c r="U511">
        <f t="shared" si="68"/>
        <v>0</v>
      </c>
      <c r="V511">
        <f t="shared" si="64"/>
        <v>177945.47831071357</v>
      </c>
      <c r="W511">
        <f t="shared" si="67"/>
        <v>0</v>
      </c>
      <c r="X511">
        <f t="shared" si="65"/>
        <v>257516.09138308017</v>
      </c>
    </row>
    <row r="512" spans="19:24" x14ac:dyDescent="0.3">
      <c r="S512" s="5">
        <f t="shared" si="66"/>
        <v>57954</v>
      </c>
      <c r="T512">
        <f>VLOOKUP(S512,Assumptions!$J$5:$K$10,2)</f>
        <v>165.66333333333333</v>
      </c>
      <c r="U512">
        <f t="shared" si="68"/>
        <v>0</v>
      </c>
      <c r="V512">
        <f t="shared" si="64"/>
        <v>178811.63692426513</v>
      </c>
      <c r="W512">
        <f t="shared" si="67"/>
        <v>0</v>
      </c>
      <c r="X512">
        <f t="shared" si="65"/>
        <v>258769.56397927681</v>
      </c>
    </row>
    <row r="513" spans="19:24" x14ac:dyDescent="0.3">
      <c r="S513" s="5">
        <f t="shared" si="66"/>
        <v>57984</v>
      </c>
      <c r="T513">
        <f>VLOOKUP(S513,Assumptions!$J$5:$K$10,2)</f>
        <v>165.66333333333333</v>
      </c>
      <c r="U513">
        <f t="shared" si="68"/>
        <v>0</v>
      </c>
      <c r="V513">
        <f t="shared" si="64"/>
        <v>179682.01160866575</v>
      </c>
      <c r="W513">
        <f t="shared" si="67"/>
        <v>0</v>
      </c>
      <c r="X513">
        <f t="shared" si="65"/>
        <v>260029.13791671771</v>
      </c>
    </row>
    <row r="514" spans="19:24" x14ac:dyDescent="0.3">
      <c r="S514" s="5">
        <f t="shared" si="66"/>
        <v>58015</v>
      </c>
      <c r="T514">
        <f>VLOOKUP(S514,Assumptions!$J$5:$K$10,2)</f>
        <v>165.66333333333333</v>
      </c>
      <c r="U514">
        <f t="shared" si="68"/>
        <v>0</v>
      </c>
      <c r="V514">
        <f t="shared" si="64"/>
        <v>180556.62288585349</v>
      </c>
      <c r="W514">
        <f t="shared" si="67"/>
        <v>0</v>
      </c>
      <c r="X514">
        <f t="shared" si="65"/>
        <v>261294.8428939899</v>
      </c>
    </row>
    <row r="515" spans="19:24" x14ac:dyDescent="0.3">
      <c r="S515" s="5">
        <f t="shared" si="66"/>
        <v>58045</v>
      </c>
      <c r="T515">
        <f>VLOOKUP(S515,Assumptions!$J$5:$K$10,2)</f>
        <v>165.66333333333333</v>
      </c>
      <c r="U515">
        <f t="shared" si="68"/>
        <v>0</v>
      </c>
      <c r="V515">
        <f t="shared" si="64"/>
        <v>181435.49137765795</v>
      </c>
      <c r="W515">
        <f t="shared" si="67"/>
        <v>0</v>
      </c>
      <c r="X515">
        <f t="shared" si="65"/>
        <v>262566.70875423978</v>
      </c>
    </row>
    <row r="516" spans="19:24" x14ac:dyDescent="0.3">
      <c r="S516" s="5">
        <f t="shared" si="66"/>
        <v>58076</v>
      </c>
      <c r="T516">
        <f>VLOOKUP(S516,Assumptions!$J$5:$K$10,2)</f>
        <v>165.66333333333333</v>
      </c>
      <c r="U516">
        <f t="shared" si="68"/>
        <v>0</v>
      </c>
      <c r="V516">
        <f t="shared" si="64"/>
        <v>182318.63780628657</v>
      </c>
      <c r="W516">
        <f t="shared" si="67"/>
        <v>0</v>
      </c>
      <c r="X516">
        <f t="shared" si="65"/>
        <v>263844.76548587676</v>
      </c>
    </row>
    <row r="517" spans="19:24" x14ac:dyDescent="0.3">
      <c r="S517" s="5">
        <f t="shared" si="66"/>
        <v>58107</v>
      </c>
      <c r="T517">
        <f>VLOOKUP(S517,Assumptions!$J$5:$K$10,2)</f>
        <v>165.66333333333333</v>
      </c>
      <c r="U517">
        <f t="shared" si="68"/>
        <v>0</v>
      </c>
      <c r="V517">
        <f t="shared" si="64"/>
        <v>183206.08299481313</v>
      </c>
      <c r="W517">
        <f t="shared" si="67"/>
        <v>0</v>
      </c>
      <c r="X517">
        <f t="shared" si="65"/>
        <v>265129.04322328034</v>
      </c>
    </row>
    <row r="518" spans="19:24" x14ac:dyDescent="0.3">
      <c r="S518" s="5">
        <f t="shared" si="66"/>
        <v>58135</v>
      </c>
      <c r="T518">
        <f>VLOOKUP(S518,Assumptions!$J$5:$K$10,2)</f>
        <v>165.66333333333333</v>
      </c>
      <c r="U518">
        <f t="shared" si="68"/>
        <v>0</v>
      </c>
      <c r="V518">
        <f t="shared" ref="V518:V581" si="69">+U518*(1+$P$20)^(1/24)+V517*(1+$P$20)^(1/12)</f>
        <v>184097.84786766881</v>
      </c>
      <c r="W518">
        <f t="shared" si="67"/>
        <v>0</v>
      </c>
      <c r="X518">
        <f t="shared" ref="X518:X581" si="70">+W518*(1+$P$20)^(1/24)+X517*(1+$P$20)^(1/12)</f>
        <v>266419.57224751066</v>
      </c>
    </row>
    <row r="519" spans="19:24" x14ac:dyDescent="0.3">
      <c r="S519" s="5">
        <f t="shared" ref="S519:S582" si="71">IF(MONTH(S518)=12,DATE(YEAR(S518)+1,1,1),DATE(YEAR(S518),MONTH(S518)+1,1))</f>
        <v>58166</v>
      </c>
      <c r="T519">
        <f>VLOOKUP(S519,Assumptions!$J$5:$K$10,2)</f>
        <v>165.66333333333333</v>
      </c>
      <c r="U519">
        <f t="shared" si="68"/>
        <v>0</v>
      </c>
      <c r="V519">
        <f t="shared" si="69"/>
        <v>184993.95345113552</v>
      </c>
      <c r="W519">
        <f t="shared" ref="W519:W582" si="72">IF($P$18&gt;$S519,$T519,0)*IF(W520=0,IF(DAY($P$18)&lt;16,0.5,1),1)</f>
        <v>0</v>
      </c>
      <c r="X519">
        <f t="shared" si="70"/>
        <v>267716.38298702246</v>
      </c>
    </row>
    <row r="520" spans="19:24" x14ac:dyDescent="0.3">
      <c r="S520" s="5">
        <f t="shared" si="71"/>
        <v>58196</v>
      </c>
      <c r="T520">
        <f>VLOOKUP(S520,Assumptions!$J$5:$K$10,2)</f>
        <v>165.66333333333333</v>
      </c>
      <c r="U520">
        <f t="shared" si="68"/>
        <v>0</v>
      </c>
      <c r="V520">
        <f t="shared" si="69"/>
        <v>185894.42087384165</v>
      </c>
      <c r="W520">
        <f t="shared" si="72"/>
        <v>0</v>
      </c>
      <c r="X520">
        <f t="shared" si="70"/>
        <v>269019.50601838256</v>
      </c>
    </row>
    <row r="521" spans="19:24" x14ac:dyDescent="0.3">
      <c r="S521" s="5">
        <f t="shared" si="71"/>
        <v>58227</v>
      </c>
      <c r="T521">
        <f>VLOOKUP(S521,Assumptions!$J$5:$K$10,2)</f>
        <v>165.66333333333333</v>
      </c>
      <c r="U521">
        <f t="shared" si="68"/>
        <v>0</v>
      </c>
      <c r="V521">
        <f t="shared" si="69"/>
        <v>186799.27136726023</v>
      </c>
      <c r="W521">
        <f t="shared" si="72"/>
        <v>0</v>
      </c>
      <c r="X521">
        <f t="shared" si="70"/>
        <v>270328.97206699062</v>
      </c>
    </row>
    <row r="522" spans="19:24" x14ac:dyDescent="0.3">
      <c r="S522" s="5">
        <f t="shared" si="71"/>
        <v>58257</v>
      </c>
      <c r="T522">
        <f>VLOOKUP(S522,Assumptions!$J$5:$K$10,2)</f>
        <v>165.66333333333333</v>
      </c>
      <c r="U522">
        <f t="shared" si="68"/>
        <v>0</v>
      </c>
      <c r="V522">
        <f t="shared" si="69"/>
        <v>187708.52626620961</v>
      </c>
      <c r="W522">
        <f t="shared" si="72"/>
        <v>0</v>
      </c>
      <c r="X522">
        <f t="shared" si="70"/>
        <v>271644.81200780394</v>
      </c>
    </row>
    <row r="523" spans="19:24" x14ac:dyDescent="0.3">
      <c r="S523" s="5">
        <f t="shared" si="71"/>
        <v>58288</v>
      </c>
      <c r="T523">
        <f>VLOOKUP(S523,Assumptions!$J$5:$K$10,2)</f>
        <v>165.66333333333333</v>
      </c>
      <c r="U523">
        <f t="shared" si="68"/>
        <v>0</v>
      </c>
      <c r="V523">
        <f t="shared" si="69"/>
        <v>188622.20700935641</v>
      </c>
      <c r="W523">
        <f t="shared" si="72"/>
        <v>0</v>
      </c>
      <c r="X523">
        <f t="shared" si="70"/>
        <v>272967.05686606502</v>
      </c>
    </row>
    <row r="524" spans="19:24" x14ac:dyDescent="0.3">
      <c r="S524" s="5">
        <f t="shared" si="71"/>
        <v>58319</v>
      </c>
      <c r="T524">
        <f>VLOOKUP(S524,Assumptions!$J$5:$K$10,2)</f>
        <v>165.66333333333333</v>
      </c>
      <c r="U524">
        <f t="shared" si="68"/>
        <v>0</v>
      </c>
      <c r="V524">
        <f t="shared" si="69"/>
        <v>189540.33513972105</v>
      </c>
      <c r="W524">
        <f t="shared" si="72"/>
        <v>0</v>
      </c>
      <c r="X524">
        <f t="shared" si="70"/>
        <v>274295.73781803343</v>
      </c>
    </row>
    <row r="525" spans="19:24" x14ac:dyDescent="0.3">
      <c r="S525" s="5">
        <f t="shared" si="71"/>
        <v>58349</v>
      </c>
      <c r="T525">
        <f>VLOOKUP(S525,Assumptions!$J$5:$K$10,2)</f>
        <v>165.66333333333333</v>
      </c>
      <c r="U525">
        <f t="shared" si="68"/>
        <v>0</v>
      </c>
      <c r="V525">
        <f t="shared" si="69"/>
        <v>190462.93230518571</v>
      </c>
      <c r="W525">
        <f t="shared" si="72"/>
        <v>0</v>
      </c>
      <c r="X525">
        <f t="shared" si="70"/>
        <v>275630.88619172078</v>
      </c>
    </row>
    <row r="526" spans="19:24" x14ac:dyDescent="0.3">
      <c r="S526" s="5">
        <f t="shared" si="71"/>
        <v>58380</v>
      </c>
      <c r="T526">
        <f>VLOOKUP(S526,Assumptions!$J$5:$K$10,2)</f>
        <v>165.66333333333333</v>
      </c>
      <c r="U526">
        <f t="shared" si="68"/>
        <v>0</v>
      </c>
      <c r="V526">
        <f t="shared" si="69"/>
        <v>191390.0202590047</v>
      </c>
      <c r="W526">
        <f t="shared" si="72"/>
        <v>0</v>
      </c>
      <c r="X526">
        <f t="shared" si="70"/>
        <v>276972.53346762928</v>
      </c>
    </row>
    <row r="527" spans="19:24" x14ac:dyDescent="0.3">
      <c r="S527" s="5">
        <f t="shared" si="71"/>
        <v>58410</v>
      </c>
      <c r="T527">
        <f>VLOOKUP(S527,Assumptions!$J$5:$K$10,2)</f>
        <v>165.66333333333333</v>
      </c>
      <c r="U527">
        <f t="shared" si="68"/>
        <v>0</v>
      </c>
      <c r="V527">
        <f t="shared" si="69"/>
        <v>192321.62086031743</v>
      </c>
      <c r="W527">
        <f t="shared" si="72"/>
        <v>0</v>
      </c>
      <c r="X527">
        <f t="shared" si="70"/>
        <v>278320.71127949416</v>
      </c>
    </row>
    <row r="528" spans="19:24" x14ac:dyDescent="0.3">
      <c r="S528" s="5">
        <f t="shared" si="71"/>
        <v>58441</v>
      </c>
      <c r="T528">
        <f>VLOOKUP(S528,Assumptions!$J$5:$K$10,2)</f>
        <v>165.66333333333333</v>
      </c>
      <c r="U528">
        <f t="shared" si="68"/>
        <v>0</v>
      </c>
      <c r="V528">
        <f t="shared" si="69"/>
        <v>193257.75607466375</v>
      </c>
      <c r="W528">
        <f t="shared" si="72"/>
        <v>0</v>
      </c>
      <c r="X528">
        <f t="shared" si="70"/>
        <v>279675.45141502935</v>
      </c>
    </row>
    <row r="529" spans="19:24" x14ac:dyDescent="0.3">
      <c r="S529" s="5">
        <f t="shared" si="71"/>
        <v>58472</v>
      </c>
      <c r="T529">
        <f>VLOOKUP(S529,Assumptions!$J$5:$K$10,2)</f>
        <v>165.66333333333333</v>
      </c>
      <c r="U529">
        <f t="shared" si="68"/>
        <v>0</v>
      </c>
      <c r="V529">
        <f t="shared" si="69"/>
        <v>194198.44797450191</v>
      </c>
      <c r="W529">
        <f t="shared" si="72"/>
        <v>0</v>
      </c>
      <c r="X529">
        <f t="shared" si="70"/>
        <v>281036.78581667715</v>
      </c>
    </row>
    <row r="530" spans="19:24" x14ac:dyDescent="0.3">
      <c r="S530" s="5">
        <f t="shared" si="71"/>
        <v>58501</v>
      </c>
      <c r="T530">
        <f>VLOOKUP(S530,Assumptions!$J$5:$K$10,2)</f>
        <v>165.66333333333333</v>
      </c>
      <c r="U530">
        <f t="shared" si="68"/>
        <v>0</v>
      </c>
      <c r="V530">
        <f t="shared" si="69"/>
        <v>195143.71873972894</v>
      </c>
      <c r="W530">
        <f t="shared" si="72"/>
        <v>0</v>
      </c>
      <c r="X530">
        <f t="shared" si="70"/>
        <v>282404.74658236129</v>
      </c>
    </row>
    <row r="531" spans="19:24" x14ac:dyDescent="0.3">
      <c r="S531" s="5">
        <f t="shared" si="71"/>
        <v>58532</v>
      </c>
      <c r="T531">
        <f>VLOOKUP(S531,Assumptions!$J$5:$K$10,2)</f>
        <v>165.66333333333333</v>
      </c>
      <c r="U531">
        <f t="shared" si="68"/>
        <v>0</v>
      </c>
      <c r="V531">
        <f t="shared" si="69"/>
        <v>196093.59065820364</v>
      </c>
      <c r="W531">
        <f t="shared" si="72"/>
        <v>0</v>
      </c>
      <c r="X531">
        <f t="shared" si="70"/>
        <v>283779.36596624384</v>
      </c>
    </row>
    <row r="532" spans="19:24" x14ac:dyDescent="0.3">
      <c r="S532" s="5">
        <f t="shared" si="71"/>
        <v>58562</v>
      </c>
      <c r="T532">
        <f>VLOOKUP(S532,Assumptions!$J$5:$K$10,2)</f>
        <v>165.66333333333333</v>
      </c>
      <c r="U532">
        <f t="shared" si="68"/>
        <v>0</v>
      </c>
      <c r="V532">
        <f t="shared" si="69"/>
        <v>197048.08612627213</v>
      </c>
      <c r="W532">
        <f t="shared" si="72"/>
        <v>0</v>
      </c>
      <c r="X532">
        <f t="shared" si="70"/>
        <v>285160.67637948552</v>
      </c>
    </row>
    <row r="533" spans="19:24" x14ac:dyDescent="0.3">
      <c r="S533" s="5">
        <f t="shared" si="71"/>
        <v>58593</v>
      </c>
      <c r="T533">
        <f>VLOOKUP(S533,Assumptions!$J$5:$K$10,2)</f>
        <v>165.66333333333333</v>
      </c>
      <c r="U533">
        <f t="shared" si="68"/>
        <v>0</v>
      </c>
      <c r="V533">
        <f t="shared" si="69"/>
        <v>198007.22764929582</v>
      </c>
      <c r="W533">
        <f t="shared" si="72"/>
        <v>0</v>
      </c>
      <c r="X533">
        <f t="shared" si="70"/>
        <v>286548.7103910101</v>
      </c>
    </row>
    <row r="534" spans="19:24" x14ac:dyDescent="0.3">
      <c r="S534" s="5">
        <f t="shared" si="71"/>
        <v>58623</v>
      </c>
      <c r="T534">
        <f>VLOOKUP(S534,Assumptions!$J$5:$K$10,2)</f>
        <v>165.66333333333333</v>
      </c>
      <c r="U534">
        <f t="shared" si="68"/>
        <v>0</v>
      </c>
      <c r="V534">
        <f t="shared" si="69"/>
        <v>198971.03784218215</v>
      </c>
      <c r="W534">
        <f t="shared" si="72"/>
        <v>0</v>
      </c>
      <c r="X534">
        <f t="shared" si="70"/>
        <v>287943.50072827219</v>
      </c>
    </row>
    <row r="535" spans="19:24" x14ac:dyDescent="0.3">
      <c r="S535" s="5">
        <f t="shared" si="71"/>
        <v>58654</v>
      </c>
      <c r="T535">
        <f>VLOOKUP(S535,Assumptions!$J$5:$K$10,2)</f>
        <v>165.66333333333333</v>
      </c>
      <c r="U535">
        <f t="shared" si="68"/>
        <v>0</v>
      </c>
      <c r="V535">
        <f t="shared" si="69"/>
        <v>199939.53942991776</v>
      </c>
      <c r="W535">
        <f t="shared" si="72"/>
        <v>0</v>
      </c>
      <c r="X535">
        <f t="shared" si="70"/>
        <v>289345.08027802897</v>
      </c>
    </row>
    <row r="536" spans="19:24" x14ac:dyDescent="0.3">
      <c r="S536" s="5">
        <f t="shared" si="71"/>
        <v>58685</v>
      </c>
      <c r="T536">
        <f>VLOOKUP(S536,Assumptions!$J$5:$K$10,2)</f>
        <v>165.66333333333333</v>
      </c>
      <c r="U536">
        <f t="shared" si="68"/>
        <v>0</v>
      </c>
      <c r="V536">
        <f t="shared" si="69"/>
        <v>200912.75524810428</v>
      </c>
      <c r="W536">
        <f t="shared" si="72"/>
        <v>0</v>
      </c>
      <c r="X536">
        <f t="shared" si="70"/>
        <v>290753.48208711552</v>
      </c>
    </row>
    <row r="537" spans="19:24" x14ac:dyDescent="0.3">
      <c r="S537" s="5">
        <f t="shared" si="71"/>
        <v>58715</v>
      </c>
      <c r="T537">
        <f>VLOOKUP(S537,Assumptions!$J$5:$K$10,2)</f>
        <v>165.66333333333333</v>
      </c>
      <c r="U537">
        <f t="shared" si="68"/>
        <v>0</v>
      </c>
      <c r="V537">
        <f t="shared" si="69"/>
        <v>201890.70824349683</v>
      </c>
      <c r="W537">
        <f t="shared" si="72"/>
        <v>0</v>
      </c>
      <c r="X537">
        <f t="shared" si="70"/>
        <v>292168.73936322413</v>
      </c>
    </row>
    <row r="538" spans="19:24" x14ac:dyDescent="0.3">
      <c r="S538" s="5">
        <f t="shared" si="71"/>
        <v>58746</v>
      </c>
      <c r="T538">
        <f>VLOOKUP(S538,Assumptions!$J$5:$K$10,2)</f>
        <v>165.66333333333333</v>
      </c>
      <c r="U538">
        <f t="shared" si="68"/>
        <v>0</v>
      </c>
      <c r="V538">
        <f t="shared" si="69"/>
        <v>202873.42147454497</v>
      </c>
      <c r="W538">
        <f t="shared" si="72"/>
        <v>0</v>
      </c>
      <c r="X538">
        <f t="shared" si="70"/>
        <v>293590.88547568716</v>
      </c>
    </row>
    <row r="539" spans="19:24" x14ac:dyDescent="0.3">
      <c r="S539" s="5">
        <f t="shared" si="71"/>
        <v>58776</v>
      </c>
      <c r="T539">
        <f>VLOOKUP(S539,Assumptions!$J$5:$K$10,2)</f>
        <v>165.66333333333333</v>
      </c>
      <c r="U539">
        <f t="shared" si="68"/>
        <v>0</v>
      </c>
      <c r="V539">
        <f t="shared" si="69"/>
        <v>203860.91811193648</v>
      </c>
      <c r="W539">
        <f t="shared" si="72"/>
        <v>0</v>
      </c>
      <c r="X539">
        <f t="shared" si="70"/>
        <v>295019.9539562639</v>
      </c>
    </row>
    <row r="540" spans="19:24" x14ac:dyDescent="0.3">
      <c r="S540" s="5">
        <f t="shared" si="71"/>
        <v>58807</v>
      </c>
      <c r="T540">
        <f>VLOOKUP(S540,Assumptions!$J$5:$K$10,2)</f>
        <v>165.66333333333333</v>
      </c>
      <c r="U540">
        <f t="shared" si="68"/>
        <v>0</v>
      </c>
      <c r="V540">
        <f t="shared" si="69"/>
        <v>204853.22143914358</v>
      </c>
      <c r="W540">
        <f t="shared" si="72"/>
        <v>0</v>
      </c>
      <c r="X540">
        <f t="shared" si="70"/>
        <v>296455.97849993117</v>
      </c>
    </row>
    <row r="541" spans="19:24" x14ac:dyDescent="0.3">
      <c r="S541" s="5">
        <f t="shared" si="71"/>
        <v>58838</v>
      </c>
      <c r="T541">
        <f>VLOOKUP(S541,Assumptions!$J$5:$K$10,2)</f>
        <v>165.66333333333333</v>
      </c>
      <c r="U541">
        <f t="shared" si="68"/>
        <v>0</v>
      </c>
      <c r="V541">
        <f t="shared" si="69"/>
        <v>205850.35485297203</v>
      </c>
      <c r="W541">
        <f t="shared" si="72"/>
        <v>0</v>
      </c>
      <c r="X541">
        <f t="shared" si="70"/>
        <v>297898.99296567781</v>
      </c>
    </row>
    <row r="542" spans="19:24" x14ac:dyDescent="0.3">
      <c r="S542" s="5">
        <f t="shared" si="71"/>
        <v>58866</v>
      </c>
      <c r="T542">
        <f>VLOOKUP(S542,Assumptions!$J$5:$K$10,2)</f>
        <v>165.66333333333333</v>
      </c>
      <c r="U542">
        <f t="shared" si="68"/>
        <v>0</v>
      </c>
      <c r="V542">
        <f t="shared" si="69"/>
        <v>206852.34186411268</v>
      </c>
      <c r="W542">
        <f t="shared" si="72"/>
        <v>0</v>
      </c>
      <c r="X542">
        <f t="shared" si="70"/>
        <v>299349.03137730301</v>
      </c>
    </row>
    <row r="543" spans="19:24" x14ac:dyDescent="0.3">
      <c r="S543" s="5">
        <f t="shared" si="71"/>
        <v>58897</v>
      </c>
      <c r="T543">
        <f>VLOOKUP(S543,Assumptions!$J$5:$K$10,2)</f>
        <v>165.66333333333333</v>
      </c>
      <c r="U543">
        <f t="shared" si="68"/>
        <v>0</v>
      </c>
      <c r="V543">
        <f t="shared" si="69"/>
        <v>207859.20609769586</v>
      </c>
      <c r="W543">
        <f t="shared" si="72"/>
        <v>0</v>
      </c>
      <c r="X543">
        <f t="shared" si="70"/>
        <v>300806.12792421848</v>
      </c>
    </row>
    <row r="544" spans="19:24" x14ac:dyDescent="0.3">
      <c r="S544" s="5">
        <f t="shared" si="71"/>
        <v>58927</v>
      </c>
      <c r="T544">
        <f>VLOOKUP(S544,Assumptions!$J$5:$K$10,2)</f>
        <v>165.66333333333333</v>
      </c>
      <c r="U544">
        <f t="shared" si="68"/>
        <v>0</v>
      </c>
      <c r="V544">
        <f t="shared" si="69"/>
        <v>208870.97129384844</v>
      </c>
      <c r="W544">
        <f t="shared" si="72"/>
        <v>0</v>
      </c>
      <c r="X544">
        <f t="shared" si="70"/>
        <v>302270.31696225464</v>
      </c>
    </row>
    <row r="545" spans="19:24" x14ac:dyDescent="0.3">
      <c r="S545" s="5">
        <f t="shared" si="71"/>
        <v>58958</v>
      </c>
      <c r="T545">
        <f>VLOOKUP(S545,Assumptions!$J$5:$K$10,2)</f>
        <v>165.66333333333333</v>
      </c>
      <c r="U545">
        <f t="shared" si="68"/>
        <v>0</v>
      </c>
      <c r="V545">
        <f t="shared" si="69"/>
        <v>209887.66130825356</v>
      </c>
      <c r="W545">
        <f t="shared" si="72"/>
        <v>0</v>
      </c>
      <c r="X545">
        <f t="shared" si="70"/>
        <v>303741.63301447069</v>
      </c>
    </row>
    <row r="546" spans="19:24" x14ac:dyDescent="0.3">
      <c r="S546" s="5">
        <f t="shared" si="71"/>
        <v>58988</v>
      </c>
      <c r="T546">
        <f>VLOOKUP(S546,Assumptions!$J$5:$K$10,2)</f>
        <v>165.66333333333333</v>
      </c>
      <c r="U546">
        <f t="shared" si="68"/>
        <v>0</v>
      </c>
      <c r="V546">
        <f t="shared" si="69"/>
        <v>210909.30011271307</v>
      </c>
      <c r="W546">
        <f t="shared" si="72"/>
        <v>0</v>
      </c>
      <c r="X546">
        <f t="shared" si="70"/>
        <v>305220.1107719685</v>
      </c>
    </row>
    <row r="547" spans="19:24" x14ac:dyDescent="0.3">
      <c r="S547" s="5">
        <f t="shared" si="71"/>
        <v>59019</v>
      </c>
      <c r="T547">
        <f>VLOOKUP(S547,Assumptions!$J$5:$K$10,2)</f>
        <v>165.66333333333333</v>
      </c>
      <c r="U547">
        <f t="shared" si="68"/>
        <v>0</v>
      </c>
      <c r="V547">
        <f t="shared" si="69"/>
        <v>211935.9117957128</v>
      </c>
      <c r="W547">
        <f t="shared" si="72"/>
        <v>0</v>
      </c>
      <c r="X547">
        <f t="shared" si="70"/>
        <v>306705.78509471065</v>
      </c>
    </row>
    <row r="548" spans="19:24" x14ac:dyDescent="0.3">
      <c r="S548" s="5">
        <f t="shared" si="71"/>
        <v>59050</v>
      </c>
      <c r="T548">
        <f>VLOOKUP(S548,Assumptions!$J$5:$K$10,2)</f>
        <v>165.66333333333333</v>
      </c>
      <c r="U548">
        <f t="shared" si="68"/>
        <v>0</v>
      </c>
      <c r="V548">
        <f t="shared" si="69"/>
        <v>212967.52056299051</v>
      </c>
      <c r="W548">
        <f t="shared" si="72"/>
        <v>0</v>
      </c>
      <c r="X548">
        <f t="shared" si="70"/>
        <v>308198.6910123424</v>
      </c>
    </row>
    <row r="549" spans="19:24" x14ac:dyDescent="0.3">
      <c r="S549" s="5">
        <f t="shared" si="71"/>
        <v>59080</v>
      </c>
      <c r="T549">
        <f>VLOOKUP(S549,Assumptions!$J$5:$K$10,2)</f>
        <v>165.66333333333333</v>
      </c>
      <c r="U549">
        <f t="shared" si="68"/>
        <v>0</v>
      </c>
      <c r="V549">
        <f t="shared" si="69"/>
        <v>214004.1507381066</v>
      </c>
      <c r="W549">
        <f t="shared" si="72"/>
        <v>0</v>
      </c>
      <c r="X549">
        <f t="shared" si="70"/>
        <v>309698.86372501752</v>
      </c>
    </row>
    <row r="550" spans="19:24" x14ac:dyDescent="0.3">
      <c r="S550" s="5">
        <f t="shared" si="71"/>
        <v>59111</v>
      </c>
      <c r="T550">
        <f>VLOOKUP(S550,Assumptions!$J$5:$K$10,2)</f>
        <v>165.66333333333333</v>
      </c>
      <c r="U550">
        <f t="shared" si="68"/>
        <v>0</v>
      </c>
      <c r="V550">
        <f t="shared" si="69"/>
        <v>215045.82676301763</v>
      </c>
      <c r="W550">
        <f t="shared" si="72"/>
        <v>0</v>
      </c>
      <c r="X550">
        <f t="shared" si="70"/>
        <v>311206.33860422834</v>
      </c>
    </row>
    <row r="551" spans="19:24" x14ac:dyDescent="0.3">
      <c r="S551" s="5">
        <f t="shared" si="71"/>
        <v>59141</v>
      </c>
      <c r="T551">
        <f>VLOOKUP(S551,Assumptions!$J$5:$K$10,2)</f>
        <v>165.66333333333333</v>
      </c>
      <c r="U551">
        <f t="shared" si="68"/>
        <v>0</v>
      </c>
      <c r="V551">
        <f t="shared" si="69"/>
        <v>216092.57319865262</v>
      </c>
      <c r="W551">
        <f t="shared" si="72"/>
        <v>0</v>
      </c>
      <c r="X551">
        <f t="shared" si="70"/>
        <v>312721.15119363967</v>
      </c>
    </row>
    <row r="552" spans="19:24" x14ac:dyDescent="0.3">
      <c r="S552" s="5">
        <f t="shared" si="71"/>
        <v>59172</v>
      </c>
      <c r="T552">
        <f>VLOOKUP(S552,Assumptions!$J$5:$K$10,2)</f>
        <v>165.66333333333333</v>
      </c>
      <c r="U552">
        <f t="shared" si="68"/>
        <v>0</v>
      </c>
      <c r="V552">
        <f t="shared" si="69"/>
        <v>217144.41472549216</v>
      </c>
      <c r="W552">
        <f t="shared" si="72"/>
        <v>0</v>
      </c>
      <c r="X552">
        <f t="shared" si="70"/>
        <v>314243.33720992698</v>
      </c>
    </row>
    <row r="553" spans="19:24" x14ac:dyDescent="0.3">
      <c r="S553" s="5">
        <f t="shared" si="71"/>
        <v>59203</v>
      </c>
      <c r="T553">
        <f>VLOOKUP(S553,Assumptions!$J$5:$K$10,2)</f>
        <v>165.66333333333333</v>
      </c>
      <c r="U553">
        <f t="shared" si="68"/>
        <v>0</v>
      </c>
      <c r="V553">
        <f t="shared" si="69"/>
        <v>218201.3761441503</v>
      </c>
      <c r="W553">
        <f t="shared" si="72"/>
        <v>0</v>
      </c>
      <c r="X553">
        <f t="shared" si="70"/>
        <v>315772.93254361843</v>
      </c>
    </row>
    <row r="554" spans="19:24" x14ac:dyDescent="0.3">
      <c r="S554" s="5">
        <f t="shared" si="71"/>
        <v>59231</v>
      </c>
      <c r="T554">
        <f>VLOOKUP(S554,Assumptions!$J$5:$K$10,2)</f>
        <v>165.66333333333333</v>
      </c>
      <c r="U554">
        <f t="shared" si="68"/>
        <v>0</v>
      </c>
      <c r="V554">
        <f t="shared" si="69"/>
        <v>219263.4823759594</v>
      </c>
      <c r="W554">
        <f t="shared" si="72"/>
        <v>0</v>
      </c>
      <c r="X554">
        <f t="shared" si="70"/>
        <v>317309.97325994115</v>
      </c>
    </row>
    <row r="555" spans="19:24" x14ac:dyDescent="0.3">
      <c r="S555" s="5">
        <f t="shared" si="71"/>
        <v>59262</v>
      </c>
      <c r="T555">
        <f>VLOOKUP(S555,Assumptions!$J$5:$K$10,2)</f>
        <v>165.66333333333333</v>
      </c>
      <c r="U555">
        <f t="shared" si="68"/>
        <v>0</v>
      </c>
      <c r="V555">
        <f t="shared" si="69"/>
        <v>220330.75846355758</v>
      </c>
      <c r="W555">
        <f t="shared" si="72"/>
        <v>0</v>
      </c>
      <c r="X555">
        <f t="shared" si="70"/>
        <v>318854.49559967156</v>
      </c>
    </row>
    <row r="556" spans="19:24" x14ac:dyDescent="0.3">
      <c r="S556" s="5">
        <f t="shared" si="71"/>
        <v>59292</v>
      </c>
      <c r="T556">
        <f>VLOOKUP(S556,Assumptions!$J$5:$K$10,2)</f>
        <v>165.66333333333333</v>
      </c>
      <c r="U556">
        <f t="shared" ref="U556:U619" si="73">IF($P$7&gt;S556,T556,0)*IF(U557=0,IF(DAY($P$7)&lt;16,0.5,1),1)</f>
        <v>0</v>
      </c>
      <c r="V556">
        <f t="shared" si="69"/>
        <v>221403.22957147934</v>
      </c>
      <c r="W556">
        <f t="shared" si="72"/>
        <v>0</v>
      </c>
      <c r="X556">
        <f t="shared" si="70"/>
        <v>320406.53597998992</v>
      </c>
    </row>
    <row r="557" spans="19:24" x14ac:dyDescent="0.3">
      <c r="S557" s="5">
        <f t="shared" si="71"/>
        <v>59323</v>
      </c>
      <c r="T557">
        <f>VLOOKUP(S557,Assumptions!$J$5:$K$10,2)</f>
        <v>165.66333333333333</v>
      </c>
      <c r="U557">
        <f t="shared" si="73"/>
        <v>0</v>
      </c>
      <c r="V557">
        <f t="shared" si="69"/>
        <v>222480.92098674877</v>
      </c>
      <c r="W557">
        <f t="shared" si="72"/>
        <v>0</v>
      </c>
      <c r="X557">
        <f t="shared" si="70"/>
        <v>321966.1309953389</v>
      </c>
    </row>
    <row r="558" spans="19:24" x14ac:dyDescent="0.3">
      <c r="S558" s="5">
        <f t="shared" si="71"/>
        <v>59353</v>
      </c>
      <c r="T558">
        <f>VLOOKUP(S558,Assumptions!$J$5:$K$10,2)</f>
        <v>165.66333333333333</v>
      </c>
      <c r="U558">
        <f t="shared" si="73"/>
        <v>0</v>
      </c>
      <c r="V558">
        <f t="shared" si="69"/>
        <v>223563.85811947586</v>
      </c>
      <c r="W558">
        <f t="shared" si="72"/>
        <v>0</v>
      </c>
      <c r="X558">
        <f t="shared" si="70"/>
        <v>323533.31741828658</v>
      </c>
    </row>
    <row r="559" spans="19:24" x14ac:dyDescent="0.3">
      <c r="S559" s="5">
        <f t="shared" si="71"/>
        <v>59384</v>
      </c>
      <c r="T559">
        <f>VLOOKUP(S559,Assumptions!$J$5:$K$10,2)</f>
        <v>165.66333333333333</v>
      </c>
      <c r="U559">
        <f t="shared" si="73"/>
        <v>0</v>
      </c>
      <c r="V559">
        <f t="shared" si="69"/>
        <v>224652.0665034556</v>
      </c>
      <c r="W559">
        <f t="shared" si="72"/>
        <v>0</v>
      </c>
      <c r="X559">
        <f t="shared" si="70"/>
        <v>325108.13220039324</v>
      </c>
    </row>
    <row r="560" spans="19:24" x14ac:dyDescent="0.3">
      <c r="S560" s="5">
        <f t="shared" si="71"/>
        <v>59415</v>
      </c>
      <c r="T560">
        <f>VLOOKUP(S560,Assumptions!$J$5:$K$10,2)</f>
        <v>165.66333333333333</v>
      </c>
      <c r="U560">
        <f t="shared" si="73"/>
        <v>0</v>
      </c>
      <c r="V560">
        <f t="shared" si="69"/>
        <v>225745.57179676997</v>
      </c>
      <c r="W560">
        <f t="shared" si="72"/>
        <v>0</v>
      </c>
      <c r="X560">
        <f t="shared" si="70"/>
        <v>326690.6124730829</v>
      </c>
    </row>
    <row r="561" spans="19:24" x14ac:dyDescent="0.3">
      <c r="S561" s="5">
        <f t="shared" si="71"/>
        <v>59445</v>
      </c>
      <c r="T561">
        <f>VLOOKUP(S561,Assumptions!$J$5:$K$10,2)</f>
        <v>165.66333333333333</v>
      </c>
      <c r="U561">
        <f t="shared" si="73"/>
        <v>0</v>
      </c>
      <c r="V561">
        <f t="shared" si="69"/>
        <v>226844.39978239304</v>
      </c>
      <c r="W561">
        <f t="shared" si="72"/>
        <v>0</v>
      </c>
      <c r="X561">
        <f t="shared" si="70"/>
        <v>328280.79554851854</v>
      </c>
    </row>
    <row r="562" spans="19:24" x14ac:dyDescent="0.3">
      <c r="S562" s="5">
        <f t="shared" si="71"/>
        <v>59476</v>
      </c>
      <c r="T562">
        <f>VLOOKUP(S562,Assumptions!$J$5:$K$10,2)</f>
        <v>165.66333333333333</v>
      </c>
      <c r="U562">
        <f t="shared" si="73"/>
        <v>0</v>
      </c>
      <c r="V562">
        <f t="shared" si="69"/>
        <v>227948.57636879873</v>
      </c>
      <c r="W562">
        <f t="shared" si="72"/>
        <v>0</v>
      </c>
      <c r="X562">
        <f t="shared" si="70"/>
        <v>329878.71892048197</v>
      </c>
    </row>
    <row r="563" spans="19:24" x14ac:dyDescent="0.3">
      <c r="S563" s="5">
        <f t="shared" si="71"/>
        <v>59506</v>
      </c>
      <c r="T563">
        <f>VLOOKUP(S563,Assumptions!$J$5:$K$10,2)</f>
        <v>165.66333333333333</v>
      </c>
      <c r="U563">
        <f t="shared" si="73"/>
        <v>0</v>
      </c>
      <c r="V563">
        <f t="shared" si="69"/>
        <v>229058.12759057182</v>
      </c>
      <c r="W563">
        <f t="shared" si="72"/>
        <v>0</v>
      </c>
      <c r="X563">
        <f t="shared" si="70"/>
        <v>331484.420265258</v>
      </c>
    </row>
    <row r="564" spans="19:24" x14ac:dyDescent="0.3">
      <c r="S564" s="5">
        <f t="shared" si="71"/>
        <v>59537</v>
      </c>
      <c r="T564">
        <f>VLOOKUP(S564,Assumptions!$J$5:$K$10,2)</f>
        <v>165.66333333333333</v>
      </c>
      <c r="U564">
        <f t="shared" si="73"/>
        <v>0</v>
      </c>
      <c r="V564">
        <f t="shared" si="69"/>
        <v>230173.07960902172</v>
      </c>
      <c r="W564">
        <f t="shared" si="72"/>
        <v>0</v>
      </c>
      <c r="X564">
        <f t="shared" si="70"/>
        <v>333097.93744252255</v>
      </c>
    </row>
    <row r="565" spans="19:24" x14ac:dyDescent="0.3">
      <c r="S565" s="5">
        <f t="shared" si="71"/>
        <v>59568</v>
      </c>
      <c r="T565">
        <f>VLOOKUP(S565,Assumptions!$J$5:$K$10,2)</f>
        <v>165.66333333333333</v>
      </c>
      <c r="U565">
        <f t="shared" si="73"/>
        <v>0</v>
      </c>
      <c r="V565">
        <f t="shared" si="69"/>
        <v>231293.45871279936</v>
      </c>
      <c r="W565">
        <f t="shared" si="72"/>
        <v>0</v>
      </c>
      <c r="X565">
        <f t="shared" si="70"/>
        <v>334719.30849623552</v>
      </c>
    </row>
    <row r="566" spans="19:24" x14ac:dyDescent="0.3">
      <c r="S566" s="5">
        <f t="shared" si="71"/>
        <v>59596</v>
      </c>
      <c r="T566">
        <f>VLOOKUP(S566,Assumptions!$J$5:$K$10,2)</f>
        <v>165.66333333333333</v>
      </c>
      <c r="U566">
        <f t="shared" si="73"/>
        <v>0</v>
      </c>
      <c r="V566">
        <f t="shared" si="69"/>
        <v>232419.291318517</v>
      </c>
      <c r="W566">
        <f t="shared" si="72"/>
        <v>0</v>
      </c>
      <c r="X566">
        <f t="shared" si="70"/>
        <v>336348.57165553758</v>
      </c>
    </row>
    <row r="567" spans="19:24" x14ac:dyDescent="0.3">
      <c r="S567" s="5">
        <f t="shared" si="71"/>
        <v>59627</v>
      </c>
      <c r="T567">
        <f>VLOOKUP(S567,Assumptions!$J$5:$K$10,2)</f>
        <v>165.66333333333333</v>
      </c>
      <c r="U567">
        <f t="shared" si="73"/>
        <v>0</v>
      </c>
      <c r="V567">
        <f t="shared" si="69"/>
        <v>233550.60397137108</v>
      </c>
      <c r="W567">
        <f t="shared" si="72"/>
        <v>0</v>
      </c>
      <c r="X567">
        <f t="shared" si="70"/>
        <v>337985.76533565181</v>
      </c>
    </row>
    <row r="568" spans="19:24" x14ac:dyDescent="0.3">
      <c r="S568" s="5">
        <f t="shared" si="71"/>
        <v>59657</v>
      </c>
      <c r="T568">
        <f>VLOOKUP(S568,Assumptions!$J$5:$K$10,2)</f>
        <v>165.66333333333333</v>
      </c>
      <c r="U568">
        <f t="shared" si="73"/>
        <v>0</v>
      </c>
      <c r="V568">
        <f t="shared" si="69"/>
        <v>234687.42334576813</v>
      </c>
      <c r="W568">
        <f t="shared" si="72"/>
        <v>0</v>
      </c>
      <c r="X568">
        <f t="shared" si="70"/>
        <v>339630.92813878926</v>
      </c>
    </row>
    <row r="569" spans="19:24" x14ac:dyDescent="0.3">
      <c r="S569" s="5">
        <f t="shared" si="71"/>
        <v>59688</v>
      </c>
      <c r="T569">
        <f>VLOOKUP(S569,Assumptions!$J$5:$K$10,2)</f>
        <v>165.66333333333333</v>
      </c>
      <c r="U569">
        <f t="shared" si="73"/>
        <v>0</v>
      </c>
      <c r="V569">
        <f t="shared" si="69"/>
        <v>235829.77624595372</v>
      </c>
      <c r="W569">
        <f t="shared" si="72"/>
        <v>0</v>
      </c>
      <c r="X569">
        <f t="shared" si="70"/>
        <v>341284.09885505919</v>
      </c>
    </row>
    <row r="570" spans="19:24" x14ac:dyDescent="0.3">
      <c r="S570" s="5">
        <f t="shared" si="71"/>
        <v>59718</v>
      </c>
      <c r="T570">
        <f>VLOOKUP(S570,Assumptions!$J$5:$K$10,2)</f>
        <v>165.66333333333333</v>
      </c>
      <c r="U570">
        <f t="shared" si="73"/>
        <v>0</v>
      </c>
      <c r="V570">
        <f t="shared" si="69"/>
        <v>236977.68960664445</v>
      </c>
      <c r="W570">
        <f t="shared" si="72"/>
        <v>0</v>
      </c>
      <c r="X570">
        <f t="shared" si="70"/>
        <v>342945.31646338373</v>
      </c>
    </row>
    <row r="571" spans="19:24" x14ac:dyDescent="0.3">
      <c r="S571" s="5">
        <f t="shared" si="71"/>
        <v>59749</v>
      </c>
      <c r="T571">
        <f>VLOOKUP(S571,Assumptions!$J$5:$K$10,2)</f>
        <v>165.66333333333333</v>
      </c>
      <c r="U571">
        <f t="shared" si="73"/>
        <v>0</v>
      </c>
      <c r="V571">
        <f t="shared" si="69"/>
        <v>238131.19049366296</v>
      </c>
      <c r="W571">
        <f t="shared" si="72"/>
        <v>0</v>
      </c>
      <c r="X571">
        <f t="shared" si="70"/>
        <v>344614.62013241684</v>
      </c>
    </row>
    <row r="572" spans="19:24" x14ac:dyDescent="0.3">
      <c r="S572" s="5">
        <f t="shared" si="71"/>
        <v>59780</v>
      </c>
      <c r="T572">
        <f>VLOOKUP(S572,Assumptions!$J$5:$K$10,2)</f>
        <v>165.66333333333333</v>
      </c>
      <c r="U572">
        <f t="shared" si="73"/>
        <v>0</v>
      </c>
      <c r="V572">
        <f t="shared" si="69"/>
        <v>239290.30610457619</v>
      </c>
      <c r="W572">
        <f t="shared" si="72"/>
        <v>0</v>
      </c>
      <c r="X572">
        <f t="shared" si="70"/>
        <v>346292.04922146787</v>
      </c>
    </row>
    <row r="573" spans="19:24" x14ac:dyDescent="0.3">
      <c r="S573" s="5">
        <f t="shared" si="71"/>
        <v>59810</v>
      </c>
      <c r="T573">
        <f>VLOOKUP(S573,Assumptions!$J$5:$K$10,2)</f>
        <v>165.66333333333333</v>
      </c>
      <c r="U573">
        <f t="shared" si="73"/>
        <v>0</v>
      </c>
      <c r="V573">
        <f t="shared" si="69"/>
        <v>240455.06376933662</v>
      </c>
      <c r="W573">
        <f t="shared" si="72"/>
        <v>0</v>
      </c>
      <c r="X573">
        <f t="shared" si="70"/>
        <v>347977.6432814296</v>
      </c>
    </row>
    <row r="574" spans="19:24" x14ac:dyDescent="0.3">
      <c r="S574" s="5">
        <f t="shared" si="71"/>
        <v>59841</v>
      </c>
      <c r="T574">
        <f>VLOOKUP(S574,Assumptions!$J$5:$K$10,2)</f>
        <v>165.66333333333333</v>
      </c>
      <c r="U574">
        <f t="shared" si="73"/>
        <v>0</v>
      </c>
      <c r="V574">
        <f t="shared" si="69"/>
        <v>241625.49095092664</v>
      </c>
      <c r="W574">
        <f t="shared" si="72"/>
        <v>0</v>
      </c>
      <c r="X574">
        <f t="shared" si="70"/>
        <v>349671.44205571088</v>
      </c>
    </row>
    <row r="575" spans="19:24" x14ac:dyDescent="0.3">
      <c r="S575" s="5">
        <f t="shared" si="71"/>
        <v>59871</v>
      </c>
      <c r="T575">
        <f>VLOOKUP(S575,Assumptions!$J$5:$K$10,2)</f>
        <v>165.66333333333333</v>
      </c>
      <c r="U575">
        <f t="shared" si="73"/>
        <v>0</v>
      </c>
      <c r="V575">
        <f t="shared" si="69"/>
        <v>242801.61524600611</v>
      </c>
      <c r="W575">
        <f t="shared" si="72"/>
        <v>0</v>
      </c>
      <c r="X575">
        <f t="shared" si="70"/>
        <v>351373.4854811735</v>
      </c>
    </row>
    <row r="576" spans="19:24" x14ac:dyDescent="0.3">
      <c r="S576" s="5">
        <f t="shared" si="71"/>
        <v>59902</v>
      </c>
      <c r="T576">
        <f>VLOOKUP(S576,Assumptions!$J$5:$K$10,2)</f>
        <v>165.66333333333333</v>
      </c>
      <c r="U576">
        <f t="shared" si="73"/>
        <v>0</v>
      </c>
      <c r="V576">
        <f t="shared" si="69"/>
        <v>243983.46438556301</v>
      </c>
      <c r="W576">
        <f t="shared" si="72"/>
        <v>0</v>
      </c>
      <c r="X576">
        <f t="shared" si="70"/>
        <v>353083.81368907396</v>
      </c>
    </row>
    <row r="577" spans="19:24" x14ac:dyDescent="0.3">
      <c r="S577" s="5">
        <f t="shared" si="71"/>
        <v>59933</v>
      </c>
      <c r="T577">
        <f>VLOOKUP(S577,Assumptions!$J$5:$K$10,2)</f>
        <v>165.66333333333333</v>
      </c>
      <c r="U577">
        <f t="shared" si="73"/>
        <v>0</v>
      </c>
      <c r="V577">
        <f t="shared" si="69"/>
        <v>245171.06623556733</v>
      </c>
      <c r="W577">
        <f t="shared" si="72"/>
        <v>0</v>
      </c>
      <c r="X577">
        <f t="shared" si="70"/>
        <v>354802.46700600971</v>
      </c>
    </row>
    <row r="578" spans="19:24" x14ac:dyDescent="0.3">
      <c r="S578" s="5">
        <f t="shared" si="71"/>
        <v>59962</v>
      </c>
      <c r="T578">
        <f>VLOOKUP(S578,Assumptions!$J$5:$K$10,2)</f>
        <v>165.66333333333333</v>
      </c>
      <c r="U578">
        <f t="shared" si="73"/>
        <v>0</v>
      </c>
      <c r="V578">
        <f t="shared" si="69"/>
        <v>246364.44879762802</v>
      </c>
      <c r="W578">
        <f t="shared" si="72"/>
        <v>0</v>
      </c>
      <c r="X578">
        <f t="shared" si="70"/>
        <v>356529.48595486995</v>
      </c>
    </row>
    <row r="579" spans="19:24" x14ac:dyDescent="0.3">
      <c r="S579" s="5">
        <f t="shared" si="71"/>
        <v>59993</v>
      </c>
      <c r="T579">
        <f>VLOOKUP(S579,Assumptions!$J$5:$K$10,2)</f>
        <v>165.66333333333333</v>
      </c>
      <c r="U579">
        <f t="shared" si="73"/>
        <v>0</v>
      </c>
      <c r="V579">
        <f t="shared" si="69"/>
        <v>247563.64020965336</v>
      </c>
      <c r="W579">
        <f t="shared" si="72"/>
        <v>0</v>
      </c>
      <c r="X579">
        <f t="shared" si="70"/>
        <v>358264.91125579103</v>
      </c>
    </row>
    <row r="580" spans="19:24" x14ac:dyDescent="0.3">
      <c r="S580" s="5">
        <f t="shared" si="71"/>
        <v>60023</v>
      </c>
      <c r="T580">
        <f>VLOOKUP(S580,Assumptions!$J$5:$K$10,2)</f>
        <v>165.66333333333333</v>
      </c>
      <c r="U580">
        <f t="shared" si="73"/>
        <v>0</v>
      </c>
      <c r="V580">
        <f t="shared" si="69"/>
        <v>248768.66874651425</v>
      </c>
      <c r="W580">
        <f t="shared" si="72"/>
        <v>0</v>
      </c>
      <c r="X580">
        <f t="shared" si="70"/>
        <v>360008.78382711671</v>
      </c>
    </row>
    <row r="581" spans="19:24" x14ac:dyDescent="0.3">
      <c r="S581" s="5">
        <f t="shared" si="71"/>
        <v>60054</v>
      </c>
      <c r="T581">
        <f>VLOOKUP(S581,Assumptions!$J$5:$K$10,2)</f>
        <v>165.66333333333333</v>
      </c>
      <c r="U581">
        <f t="shared" si="73"/>
        <v>0</v>
      </c>
      <c r="V581">
        <f t="shared" si="69"/>
        <v>249979.56282071097</v>
      </c>
      <c r="W581">
        <f t="shared" si="72"/>
        <v>0</v>
      </c>
      <c r="X581">
        <f t="shared" si="70"/>
        <v>361761.14478636289</v>
      </c>
    </row>
    <row r="582" spans="19:24" x14ac:dyDescent="0.3">
      <c r="S582" s="5">
        <f t="shared" si="71"/>
        <v>60084</v>
      </c>
      <c r="T582">
        <f>VLOOKUP(S582,Assumptions!$J$5:$K$10,2)</f>
        <v>165.66333333333333</v>
      </c>
      <c r="U582">
        <f t="shared" si="73"/>
        <v>0</v>
      </c>
      <c r="V582">
        <f t="shared" ref="V582:V625" si="74">+U582*(1+$P$20)^(1/24)+V581*(1+$P$20)^(1/12)</f>
        <v>251196.35098304314</v>
      </c>
      <c r="W582">
        <f t="shared" si="72"/>
        <v>0</v>
      </c>
      <c r="X582">
        <f t="shared" ref="X582:X625" si="75">+W582*(1+$P$20)^(1/24)+X581*(1+$P$20)^(1/12)</f>
        <v>363522.03545118688</v>
      </c>
    </row>
    <row r="583" spans="19:24" x14ac:dyDescent="0.3">
      <c r="S583" s="5">
        <f t="shared" ref="S583:S625" si="76">IF(MONTH(S582)=12,DATE(YEAR(S582)+1,1,1),DATE(YEAR(S582),MONTH(S582)+1,1))</f>
        <v>60115</v>
      </c>
      <c r="T583">
        <f>VLOOKUP(S583,Assumptions!$J$5:$K$10,2)</f>
        <v>165.66333333333333</v>
      </c>
      <c r="U583">
        <f t="shared" si="73"/>
        <v>0</v>
      </c>
      <c r="V583">
        <f t="shared" si="74"/>
        <v>252419.06192328277</v>
      </c>
      <c r="W583">
        <f t="shared" ref="W583:W624" si="77">IF($P$18&gt;$S583,$T583,0)*IF(W584=0,IF(DAY($P$18)&lt;16,0.5,1),1)</f>
        <v>0</v>
      </c>
      <c r="X583">
        <f t="shared" si="75"/>
        <v>365291.49734036194</v>
      </c>
    </row>
    <row r="584" spans="19:24" x14ac:dyDescent="0.3">
      <c r="S584" s="5">
        <f t="shared" si="76"/>
        <v>60146</v>
      </c>
      <c r="T584">
        <f>VLOOKUP(S584,Assumptions!$J$5:$K$10,2)</f>
        <v>165.66333333333333</v>
      </c>
      <c r="U584">
        <f t="shared" si="73"/>
        <v>0</v>
      </c>
      <c r="V584">
        <f t="shared" si="74"/>
        <v>253647.72447085081</v>
      </c>
      <c r="W584">
        <f t="shared" si="77"/>
        <v>0</v>
      </c>
      <c r="X584">
        <f t="shared" si="75"/>
        <v>367069.57217475603</v>
      </c>
    </row>
    <row r="585" spans="19:24" x14ac:dyDescent="0.3">
      <c r="S585" s="5">
        <f t="shared" si="76"/>
        <v>60176</v>
      </c>
      <c r="T585">
        <f>VLOOKUP(S585,Assumptions!$J$5:$K$10,2)</f>
        <v>165.66333333333333</v>
      </c>
      <c r="U585">
        <f t="shared" si="73"/>
        <v>0</v>
      </c>
      <c r="V585">
        <f t="shared" si="74"/>
        <v>254882.36759549688</v>
      </c>
      <c r="W585">
        <f t="shared" si="77"/>
        <v>0</v>
      </c>
      <c r="X585">
        <f t="shared" si="75"/>
        <v>368856.30187831551</v>
      </c>
    </row>
    <row r="586" spans="19:24" x14ac:dyDescent="0.3">
      <c r="S586" s="5">
        <f t="shared" si="76"/>
        <v>60207</v>
      </c>
      <c r="T586">
        <f>VLOOKUP(S586,Assumptions!$J$5:$K$10,2)</f>
        <v>165.66333333333333</v>
      </c>
      <c r="U586">
        <f t="shared" si="73"/>
        <v>0</v>
      </c>
      <c r="V586">
        <f t="shared" si="74"/>
        <v>256123.02040798232</v>
      </c>
      <c r="W586">
        <f t="shared" si="77"/>
        <v>0</v>
      </c>
      <c r="X586">
        <f t="shared" si="75"/>
        <v>370651.72857905366</v>
      </c>
    </row>
    <row r="587" spans="19:24" x14ac:dyDescent="0.3">
      <c r="S587" s="5">
        <f t="shared" si="76"/>
        <v>60237</v>
      </c>
      <c r="T587">
        <f>VLOOKUP(S587,Assumptions!$J$5:$K$10,2)</f>
        <v>165.66333333333333</v>
      </c>
      <c r="U587">
        <f t="shared" si="73"/>
        <v>0</v>
      </c>
      <c r="V587">
        <f t="shared" si="74"/>
        <v>257369.71216076656</v>
      </c>
      <c r="W587">
        <f t="shared" si="77"/>
        <v>0</v>
      </c>
      <c r="X587">
        <f t="shared" si="75"/>
        <v>372455.89461004402</v>
      </c>
    </row>
    <row r="588" spans="19:24" x14ac:dyDescent="0.3">
      <c r="S588" s="5">
        <f t="shared" si="76"/>
        <v>60268</v>
      </c>
      <c r="T588">
        <f>VLOOKUP(S588,Assumptions!$J$5:$K$10,2)</f>
        <v>165.66333333333333</v>
      </c>
      <c r="U588">
        <f t="shared" si="73"/>
        <v>0</v>
      </c>
      <c r="V588">
        <f t="shared" si="74"/>
        <v>258622.47224869687</v>
      </c>
      <c r="W588">
        <f t="shared" si="77"/>
        <v>0</v>
      </c>
      <c r="X588">
        <f t="shared" si="75"/>
        <v>374268.8425104185</v>
      </c>
    </row>
    <row r="589" spans="19:24" x14ac:dyDescent="0.3">
      <c r="S589" s="5">
        <f t="shared" si="76"/>
        <v>60299</v>
      </c>
      <c r="T589">
        <f>VLOOKUP(S589,Assumptions!$J$5:$K$10,2)</f>
        <v>165.66333333333333</v>
      </c>
      <c r="U589">
        <f t="shared" si="73"/>
        <v>0</v>
      </c>
      <c r="V589">
        <f t="shared" si="74"/>
        <v>259881.33020970144</v>
      </c>
      <c r="W589">
        <f t="shared" si="77"/>
        <v>0</v>
      </c>
      <c r="X589">
        <f t="shared" si="75"/>
        <v>376090.61502637039</v>
      </c>
    </row>
    <row r="590" spans="19:24" x14ac:dyDescent="0.3">
      <c r="S590" s="5">
        <f t="shared" si="76"/>
        <v>60327</v>
      </c>
      <c r="T590">
        <f>VLOOKUP(S590,Assumptions!$J$5:$K$10,2)</f>
        <v>165.66333333333333</v>
      </c>
      <c r="U590">
        <f t="shared" si="73"/>
        <v>0</v>
      </c>
      <c r="V590">
        <f t="shared" si="74"/>
        <v>261146.31572548577</v>
      </c>
      <c r="W590">
        <f t="shared" si="77"/>
        <v>0</v>
      </c>
      <c r="X590">
        <f t="shared" si="75"/>
        <v>377921.25511216221</v>
      </c>
    </row>
    <row r="591" spans="19:24" x14ac:dyDescent="0.3">
      <c r="S591" s="5">
        <f t="shared" si="76"/>
        <v>60358</v>
      </c>
      <c r="T591">
        <f>VLOOKUP(S591,Assumptions!$J$5:$K$10,2)</f>
        <v>165.66333333333333</v>
      </c>
      <c r="U591">
        <f t="shared" si="73"/>
        <v>0</v>
      </c>
      <c r="V591">
        <f t="shared" si="74"/>
        <v>262417.4586222326</v>
      </c>
      <c r="W591">
        <f t="shared" si="77"/>
        <v>0</v>
      </c>
      <c r="X591">
        <f t="shared" si="75"/>
        <v>379760.80593113857</v>
      </c>
    </row>
    <row r="592" spans="19:24" x14ac:dyDescent="0.3">
      <c r="S592" s="5">
        <f t="shared" si="76"/>
        <v>60388</v>
      </c>
      <c r="T592">
        <f>VLOOKUP(S592,Assumptions!$J$5:$K$10,2)</f>
        <v>165.66333333333333</v>
      </c>
      <c r="U592">
        <f t="shared" si="73"/>
        <v>0</v>
      </c>
      <c r="V592">
        <f t="shared" si="74"/>
        <v>263694.78887130512</v>
      </c>
      <c r="W592">
        <f t="shared" si="77"/>
        <v>0</v>
      </c>
      <c r="X592">
        <f t="shared" si="75"/>
        <v>381609.31085674383</v>
      </c>
    </row>
    <row r="593" spans="19:24" x14ac:dyDescent="0.3">
      <c r="S593" s="5">
        <f t="shared" si="76"/>
        <v>60419</v>
      </c>
      <c r="T593">
        <f>VLOOKUP(S593,Assumptions!$J$5:$K$10,2)</f>
        <v>165.66333333333333</v>
      </c>
      <c r="U593">
        <f t="shared" si="73"/>
        <v>0</v>
      </c>
      <c r="V593">
        <f t="shared" si="74"/>
        <v>264978.33658995369</v>
      </c>
      <c r="W593">
        <f t="shared" si="77"/>
        <v>0</v>
      </c>
      <c r="X593">
        <f t="shared" si="75"/>
        <v>383466.81347354472</v>
      </c>
    </row>
    <row r="594" spans="19:24" x14ac:dyDescent="0.3">
      <c r="S594" s="5">
        <f t="shared" si="76"/>
        <v>60449</v>
      </c>
      <c r="T594">
        <f>VLOOKUP(S594,Assumptions!$J$5:$K$10,2)</f>
        <v>165.66333333333333</v>
      </c>
      <c r="U594">
        <f t="shared" si="73"/>
        <v>0</v>
      </c>
      <c r="V594">
        <f t="shared" si="74"/>
        <v>266268.1320420258</v>
      </c>
      <c r="W594">
        <f t="shared" si="77"/>
        <v>0</v>
      </c>
      <c r="X594">
        <f t="shared" si="75"/>
        <v>385333.35757825815</v>
      </c>
    </row>
    <row r="595" spans="19:24" x14ac:dyDescent="0.3">
      <c r="S595" s="5">
        <f t="shared" si="76"/>
        <v>60480</v>
      </c>
      <c r="T595">
        <f>VLOOKUP(S595,Assumptions!$J$5:$K$10,2)</f>
        <v>165.66333333333333</v>
      </c>
      <c r="U595">
        <f t="shared" si="73"/>
        <v>0</v>
      </c>
      <c r="V595">
        <f t="shared" si="74"/>
        <v>267564.20563867979</v>
      </c>
      <c r="W595">
        <f t="shared" si="77"/>
        <v>0</v>
      </c>
      <c r="X595">
        <f t="shared" si="75"/>
        <v>387208.9871807837</v>
      </c>
    </row>
    <row r="596" spans="19:24" x14ac:dyDescent="0.3">
      <c r="S596" s="5">
        <f t="shared" si="76"/>
        <v>60511</v>
      </c>
      <c r="T596">
        <f>VLOOKUP(S596,Assumptions!$J$5:$K$10,2)</f>
        <v>165.66333333333333</v>
      </c>
      <c r="U596">
        <f t="shared" si="73"/>
        <v>0</v>
      </c>
      <c r="V596">
        <f t="shared" si="74"/>
        <v>268866.58793910191</v>
      </c>
      <c r="W596">
        <f t="shared" si="77"/>
        <v>0</v>
      </c>
      <c r="X596">
        <f t="shared" si="75"/>
        <v>389093.74650524143</v>
      </c>
    </row>
    <row r="597" spans="19:24" x14ac:dyDescent="0.3">
      <c r="S597" s="5">
        <f t="shared" si="76"/>
        <v>60541</v>
      </c>
      <c r="T597">
        <f>VLOOKUP(S597,Assumptions!$J$5:$K$10,2)</f>
        <v>165.66333333333333</v>
      </c>
      <c r="U597">
        <f t="shared" si="73"/>
        <v>0</v>
      </c>
      <c r="V597">
        <f t="shared" si="74"/>
        <v>270175.30965122674</v>
      </c>
      <c r="W597">
        <f t="shared" si="77"/>
        <v>0</v>
      </c>
      <c r="X597">
        <f t="shared" si="75"/>
        <v>390987.67999101448</v>
      </c>
    </row>
    <row r="598" spans="19:24" x14ac:dyDescent="0.3">
      <c r="S598" s="5">
        <f t="shared" si="76"/>
        <v>60572</v>
      </c>
      <c r="T598">
        <f>VLOOKUP(S598,Assumptions!$J$5:$K$10,2)</f>
        <v>165.66333333333333</v>
      </c>
      <c r="U598">
        <f t="shared" si="73"/>
        <v>0</v>
      </c>
      <c r="V598">
        <f t="shared" si="74"/>
        <v>271490.40163246129</v>
      </c>
      <c r="W598">
        <f t="shared" si="77"/>
        <v>0</v>
      </c>
      <c r="X598">
        <f t="shared" si="75"/>
        <v>392890.83229379688</v>
      </c>
    </row>
    <row r="599" spans="19:24" x14ac:dyDescent="0.3">
      <c r="S599" s="5">
        <f t="shared" si="76"/>
        <v>60602</v>
      </c>
      <c r="T599">
        <f>VLOOKUP(S599,Assumptions!$J$5:$K$10,2)</f>
        <v>165.66333333333333</v>
      </c>
      <c r="U599">
        <f t="shared" si="73"/>
        <v>0</v>
      </c>
      <c r="V599">
        <f t="shared" si="74"/>
        <v>272811.89489041257</v>
      </c>
      <c r="W599">
        <f t="shared" si="77"/>
        <v>0</v>
      </c>
      <c r="X599">
        <f t="shared" si="75"/>
        <v>394803.24828664667</v>
      </c>
    </row>
    <row r="600" spans="19:24" x14ac:dyDescent="0.3">
      <c r="S600" s="5">
        <f t="shared" si="76"/>
        <v>60633</v>
      </c>
      <c r="T600">
        <f>VLOOKUP(S600,Assumptions!$J$5:$K$10,2)</f>
        <v>165.66333333333333</v>
      </c>
      <c r="U600">
        <f t="shared" si="73"/>
        <v>0</v>
      </c>
      <c r="V600">
        <f t="shared" si="74"/>
        <v>274139.82058361871</v>
      </c>
      <c r="W600">
        <f t="shared" si="77"/>
        <v>0</v>
      </c>
      <c r="X600">
        <f t="shared" si="75"/>
        <v>396724.97306104359</v>
      </c>
    </row>
    <row r="601" spans="19:24" x14ac:dyDescent="0.3">
      <c r="S601" s="5">
        <f t="shared" si="76"/>
        <v>60664</v>
      </c>
      <c r="T601">
        <f>VLOOKUP(S601,Assumptions!$J$5:$K$10,2)</f>
        <v>165.66333333333333</v>
      </c>
      <c r="U601">
        <f t="shared" si="73"/>
        <v>0</v>
      </c>
      <c r="V601">
        <f t="shared" si="74"/>
        <v>275474.21002228354</v>
      </c>
      <c r="W601">
        <f t="shared" si="77"/>
        <v>0</v>
      </c>
      <c r="X601">
        <f t="shared" si="75"/>
        <v>398656.05192795256</v>
      </c>
    </row>
    <row r="602" spans="19:24" x14ac:dyDescent="0.3">
      <c r="S602" s="5">
        <f t="shared" si="76"/>
        <v>60692</v>
      </c>
      <c r="T602">
        <f>VLOOKUP(S602,Assumptions!$J$5:$K$10,2)</f>
        <v>165.66333333333333</v>
      </c>
      <c r="U602">
        <f t="shared" si="73"/>
        <v>0</v>
      </c>
      <c r="V602">
        <f t="shared" si="74"/>
        <v>276815.09466901491</v>
      </c>
      <c r="W602">
        <f t="shared" si="77"/>
        <v>0</v>
      </c>
      <c r="X602">
        <f t="shared" si="75"/>
        <v>400596.53041889187</v>
      </c>
    </row>
    <row r="603" spans="19:24" x14ac:dyDescent="0.3">
      <c r="S603" s="5">
        <f t="shared" si="76"/>
        <v>60723</v>
      </c>
      <c r="T603">
        <f>VLOOKUP(S603,Assumptions!$J$5:$K$10,2)</f>
        <v>165.66333333333333</v>
      </c>
      <c r="U603">
        <f t="shared" si="73"/>
        <v>0</v>
      </c>
      <c r="V603">
        <f t="shared" si="74"/>
        <v>278162.50613956654</v>
      </c>
      <c r="W603">
        <f t="shared" si="77"/>
        <v>0</v>
      </c>
      <c r="X603">
        <f t="shared" si="75"/>
        <v>402546.45428700681</v>
      </c>
    </row>
    <row r="604" spans="19:24" x14ac:dyDescent="0.3">
      <c r="S604" s="5">
        <f t="shared" si="76"/>
        <v>60753</v>
      </c>
      <c r="T604">
        <f>VLOOKUP(S604,Assumptions!$J$5:$K$10,2)</f>
        <v>165.66333333333333</v>
      </c>
      <c r="U604">
        <f t="shared" si="73"/>
        <v>0</v>
      </c>
      <c r="V604">
        <f t="shared" si="74"/>
        <v>279516.47620358341</v>
      </c>
      <c r="W604">
        <f t="shared" si="77"/>
        <v>0</v>
      </c>
      <c r="X604">
        <f t="shared" si="75"/>
        <v>404505.86950814835</v>
      </c>
    </row>
    <row r="605" spans="19:24" x14ac:dyDescent="0.3">
      <c r="S605" s="5">
        <f t="shared" si="76"/>
        <v>60784</v>
      </c>
      <c r="T605">
        <f>VLOOKUP(S605,Assumptions!$J$5:$K$10,2)</f>
        <v>165.66333333333333</v>
      </c>
      <c r="U605">
        <f t="shared" si="73"/>
        <v>0</v>
      </c>
      <c r="V605">
        <f t="shared" si="74"/>
        <v>280877.03678535088</v>
      </c>
      <c r="W605">
        <f t="shared" si="77"/>
        <v>0</v>
      </c>
      <c r="X605">
        <f t="shared" si="75"/>
        <v>406474.82228195731</v>
      </c>
    </row>
    <row r="606" spans="19:24" x14ac:dyDescent="0.3">
      <c r="S606" s="5">
        <f t="shared" si="76"/>
        <v>60814</v>
      </c>
      <c r="T606">
        <f>VLOOKUP(S606,Assumptions!$J$5:$K$10,2)</f>
        <v>165.66333333333333</v>
      </c>
      <c r="U606">
        <f t="shared" si="73"/>
        <v>0</v>
      </c>
      <c r="V606">
        <f t="shared" si="74"/>
        <v>282244.21996454732</v>
      </c>
      <c r="W606">
        <f t="shared" si="77"/>
        <v>0</v>
      </c>
      <c r="X606">
        <f t="shared" si="75"/>
        <v>408453.35903295357</v>
      </c>
    </row>
    <row r="607" spans="19:24" x14ac:dyDescent="0.3">
      <c r="S607" s="5">
        <f t="shared" si="76"/>
        <v>60845</v>
      </c>
      <c r="T607">
        <f>VLOOKUP(S607,Assumptions!$J$5:$K$10,2)</f>
        <v>165.66333333333333</v>
      </c>
      <c r="U607">
        <f t="shared" si="73"/>
        <v>0</v>
      </c>
      <c r="V607">
        <f t="shared" si="74"/>
        <v>283618.05797700054</v>
      </c>
      <c r="W607">
        <f t="shared" si="77"/>
        <v>0</v>
      </c>
      <c r="X607">
        <f t="shared" si="75"/>
        <v>410441.52641163068</v>
      </c>
    </row>
    <row r="608" spans="19:24" x14ac:dyDescent="0.3">
      <c r="S608" s="5">
        <f t="shared" si="76"/>
        <v>60876</v>
      </c>
      <c r="T608">
        <f>VLOOKUP(S608,Assumptions!$J$5:$K$10,2)</f>
        <v>165.66333333333333</v>
      </c>
      <c r="U608">
        <f t="shared" si="73"/>
        <v>0</v>
      </c>
      <c r="V608">
        <f t="shared" si="74"/>
        <v>284998.58321544802</v>
      </c>
      <c r="W608">
        <f t="shared" si="77"/>
        <v>0</v>
      </c>
      <c r="X608">
        <f t="shared" si="75"/>
        <v>412439.3712955559</v>
      </c>
    </row>
    <row r="609" spans="19:24" x14ac:dyDescent="0.3">
      <c r="S609" s="5">
        <f t="shared" si="76"/>
        <v>60906</v>
      </c>
      <c r="T609">
        <f>VLOOKUP(S609,Assumptions!$J$5:$K$10,2)</f>
        <v>165.66333333333333</v>
      </c>
      <c r="U609">
        <f t="shared" si="73"/>
        <v>0</v>
      </c>
      <c r="V609">
        <f t="shared" si="74"/>
        <v>286385.82823030034</v>
      </c>
      <c r="W609">
        <f t="shared" si="77"/>
        <v>0</v>
      </c>
      <c r="X609">
        <f t="shared" si="75"/>
        <v>414446.94079047529</v>
      </c>
    </row>
    <row r="610" spans="19:24" x14ac:dyDescent="0.3">
      <c r="S610" s="5">
        <f t="shared" si="76"/>
        <v>60937</v>
      </c>
      <c r="T610">
        <f>VLOOKUP(S610,Assumptions!$J$5:$K$10,2)</f>
        <v>165.66333333333333</v>
      </c>
      <c r="U610">
        <f t="shared" si="73"/>
        <v>0</v>
      </c>
      <c r="V610">
        <f t="shared" si="74"/>
        <v>287779.82573040895</v>
      </c>
      <c r="W610">
        <f t="shared" si="77"/>
        <v>0</v>
      </c>
      <c r="X610">
        <f t="shared" si="75"/>
        <v>416464.28223142464</v>
      </c>
    </row>
    <row r="611" spans="19:24" x14ac:dyDescent="0.3">
      <c r="S611" s="5">
        <f t="shared" si="76"/>
        <v>60967</v>
      </c>
      <c r="T611">
        <f>VLOOKUP(S611,Assumptions!$J$5:$K$10,2)</f>
        <v>165.66333333333333</v>
      </c>
      <c r="U611">
        <f t="shared" si="73"/>
        <v>0</v>
      </c>
      <c r="V611">
        <f t="shared" si="74"/>
        <v>289180.60858383734</v>
      </c>
      <c r="W611">
        <f t="shared" si="77"/>
        <v>0</v>
      </c>
      <c r="X611">
        <f t="shared" si="75"/>
        <v>418491.44318384537</v>
      </c>
    </row>
    <row r="612" spans="19:24" x14ac:dyDescent="0.3">
      <c r="S612" s="5">
        <f t="shared" si="76"/>
        <v>60998</v>
      </c>
      <c r="T612">
        <f>VLOOKUP(S612,Assumptions!$J$5:$K$10,2)</f>
        <v>165.66333333333333</v>
      </c>
      <c r="U612">
        <f t="shared" si="73"/>
        <v>0</v>
      </c>
      <c r="V612">
        <f t="shared" si="74"/>
        <v>290588.20981863583</v>
      </c>
      <c r="W612">
        <f t="shared" si="77"/>
        <v>0</v>
      </c>
      <c r="X612">
        <f t="shared" si="75"/>
        <v>420528.47144470614</v>
      </c>
    </row>
    <row r="613" spans="19:24" x14ac:dyDescent="0.3">
      <c r="S613" s="5">
        <f t="shared" si="76"/>
        <v>61029</v>
      </c>
      <c r="T613">
        <f>VLOOKUP(S613,Assumptions!$J$5:$K$10,2)</f>
        <v>165.66333333333333</v>
      </c>
      <c r="U613">
        <f t="shared" si="73"/>
        <v>0</v>
      </c>
      <c r="V613">
        <f t="shared" si="74"/>
        <v>292002.66262362053</v>
      </c>
      <c r="W613">
        <f t="shared" si="77"/>
        <v>0</v>
      </c>
      <c r="X613">
        <f t="shared" si="75"/>
        <v>422575.41504362965</v>
      </c>
    </row>
    <row r="614" spans="19:24" x14ac:dyDescent="0.3">
      <c r="S614" s="5">
        <f t="shared" si="76"/>
        <v>61057</v>
      </c>
      <c r="T614">
        <f>VLOOKUP(S614,Assumptions!$J$5:$K$10,2)</f>
        <v>165.66333333333333</v>
      </c>
      <c r="U614">
        <f t="shared" si="73"/>
        <v>0</v>
      </c>
      <c r="V614">
        <f t="shared" si="74"/>
        <v>293424.0003491558</v>
      </c>
      <c r="W614">
        <f t="shared" si="77"/>
        <v>0</v>
      </c>
      <c r="X614">
        <f t="shared" si="75"/>
        <v>424632.32224402536</v>
      </c>
    </row>
    <row r="615" spans="19:24" x14ac:dyDescent="0.3">
      <c r="S615" s="5">
        <f t="shared" si="76"/>
        <v>61088</v>
      </c>
      <c r="T615">
        <f>VLOOKUP(S615,Assumptions!$J$5:$K$10,2)</f>
        <v>165.66333333333333</v>
      </c>
      <c r="U615">
        <f t="shared" si="73"/>
        <v>0</v>
      </c>
      <c r="V615">
        <f t="shared" si="74"/>
        <v>294852.25650794053</v>
      </c>
      <c r="W615">
        <f t="shared" si="77"/>
        <v>0</v>
      </c>
      <c r="X615">
        <f t="shared" si="75"/>
        <v>426699.24154422717</v>
      </c>
    </row>
    <row r="616" spans="19:24" x14ac:dyDescent="0.3">
      <c r="S616" s="5">
        <f t="shared" si="76"/>
        <v>61118</v>
      </c>
      <c r="T616">
        <f>VLOOKUP(S616,Assumptions!$J$5:$K$10,2)</f>
        <v>165.66333333333333</v>
      </c>
      <c r="U616">
        <f t="shared" si="73"/>
        <v>0</v>
      </c>
      <c r="V616">
        <f t="shared" si="74"/>
        <v>296287.46477579843</v>
      </c>
      <c r="W616">
        <f t="shared" si="77"/>
        <v>0</v>
      </c>
      <c r="X616">
        <f t="shared" si="75"/>
        <v>428776.2216786372</v>
      </c>
    </row>
    <row r="617" spans="19:24" x14ac:dyDescent="0.3">
      <c r="S617" s="5">
        <f t="shared" si="76"/>
        <v>61149</v>
      </c>
      <c r="T617">
        <f>VLOOKUP(S617,Assumptions!$J$5:$K$10,2)</f>
        <v>165.66333333333333</v>
      </c>
      <c r="U617">
        <f t="shared" si="73"/>
        <v>0</v>
      </c>
      <c r="V617">
        <f t="shared" si="74"/>
        <v>297729.65899247193</v>
      </c>
      <c r="W617">
        <f t="shared" si="77"/>
        <v>0</v>
      </c>
      <c r="X617">
        <f t="shared" si="75"/>
        <v>430863.31161887472</v>
      </c>
    </row>
    <row r="618" spans="19:24" x14ac:dyDescent="0.3">
      <c r="S618" s="5">
        <f t="shared" si="76"/>
        <v>61179</v>
      </c>
      <c r="T618">
        <f>VLOOKUP(S618,Assumptions!$J$5:$K$10,2)</f>
        <v>165.66333333333333</v>
      </c>
      <c r="U618">
        <f t="shared" si="73"/>
        <v>0</v>
      </c>
      <c r="V618">
        <f t="shared" si="74"/>
        <v>299178.87316242012</v>
      </c>
      <c r="W618">
        <f t="shared" si="77"/>
        <v>0</v>
      </c>
      <c r="X618">
        <f t="shared" si="75"/>
        <v>432960.56057493074</v>
      </c>
    </row>
    <row r="619" spans="19:24" x14ac:dyDescent="0.3">
      <c r="S619" s="5">
        <f t="shared" si="76"/>
        <v>61210</v>
      </c>
      <c r="T619">
        <f>VLOOKUP(S619,Assumptions!$J$5:$K$10,2)</f>
        <v>165.66333333333333</v>
      </c>
      <c r="U619">
        <f t="shared" si="73"/>
        <v>0</v>
      </c>
      <c r="V619">
        <f t="shared" si="74"/>
        <v>300635.14145562053</v>
      </c>
      <c r="W619">
        <f t="shared" si="77"/>
        <v>0</v>
      </c>
      <c r="X619">
        <f t="shared" si="75"/>
        <v>435068.01799632848</v>
      </c>
    </row>
    <row r="620" spans="19:24" x14ac:dyDescent="0.3">
      <c r="S620" s="5">
        <f t="shared" si="76"/>
        <v>61241</v>
      </c>
      <c r="T620">
        <f>VLOOKUP(S620,Assumptions!$J$5:$K$10,2)</f>
        <v>165.66333333333333</v>
      </c>
      <c r="U620">
        <f t="shared" ref="U620:U625" si="78">IF($P$7&gt;S620,T620,0)*IF(U621=0,IF(DAY($P$7)&lt;16,0.5,1),1)</f>
        <v>0</v>
      </c>
      <c r="V620">
        <f t="shared" si="74"/>
        <v>302098.49820837483</v>
      </c>
      <c r="W620">
        <f t="shared" si="77"/>
        <v>0</v>
      </c>
      <c r="X620">
        <f t="shared" si="75"/>
        <v>437185.73357328918</v>
      </c>
    </row>
    <row r="621" spans="19:24" x14ac:dyDescent="0.3">
      <c r="S621" s="5">
        <f t="shared" si="76"/>
        <v>61271</v>
      </c>
      <c r="T621">
        <f>VLOOKUP(S621,Assumptions!$J$5:$K$10,2)</f>
        <v>165.66333333333333</v>
      </c>
      <c r="U621">
        <f t="shared" si="78"/>
        <v>0</v>
      </c>
      <c r="V621">
        <f t="shared" si="74"/>
        <v>303568.97792411828</v>
      </c>
      <c r="W621">
        <f t="shared" si="77"/>
        <v>0</v>
      </c>
      <c r="X621">
        <f t="shared" si="75"/>
        <v>439313.75723790377</v>
      </c>
    </row>
    <row r="622" spans="19:24" x14ac:dyDescent="0.3">
      <c r="S622" s="5">
        <f t="shared" si="76"/>
        <v>61302</v>
      </c>
      <c r="T622">
        <f>VLOOKUP(S622,Assumptions!$J$5:$K$10,2)</f>
        <v>165.66333333333333</v>
      </c>
      <c r="U622">
        <f t="shared" si="78"/>
        <v>0</v>
      </c>
      <c r="V622">
        <f t="shared" si="74"/>
        <v>305046.61527423345</v>
      </c>
      <c r="W622">
        <f t="shared" si="77"/>
        <v>0</v>
      </c>
      <c r="X622">
        <f t="shared" si="75"/>
        <v>441452.13916531013</v>
      </c>
    </row>
    <row r="623" spans="19:24" x14ac:dyDescent="0.3">
      <c r="S623" s="5">
        <f t="shared" si="76"/>
        <v>61332</v>
      </c>
      <c r="T623">
        <f>VLOOKUP(S623,Assumptions!$J$5:$K$10,2)</f>
        <v>165.66333333333333</v>
      </c>
      <c r="U623">
        <f t="shared" si="78"/>
        <v>0</v>
      </c>
      <c r="V623">
        <f t="shared" si="74"/>
        <v>306531.44509886752</v>
      </c>
      <c r="W623">
        <f t="shared" si="77"/>
        <v>0</v>
      </c>
      <c r="X623">
        <f t="shared" si="75"/>
        <v>443600.92977487616</v>
      </c>
    </row>
    <row r="624" spans="19:24" x14ac:dyDescent="0.3">
      <c r="S624" s="5">
        <f t="shared" si="76"/>
        <v>61363</v>
      </c>
      <c r="T624">
        <f>VLOOKUP(S624,Assumptions!$J$5:$K$10,2)</f>
        <v>165.66333333333333</v>
      </c>
      <c r="U624">
        <f t="shared" si="78"/>
        <v>0</v>
      </c>
      <c r="V624">
        <f t="shared" si="74"/>
        <v>308023.50240775396</v>
      </c>
      <c r="W624">
        <f t="shared" si="77"/>
        <v>0</v>
      </c>
      <c r="X624">
        <f t="shared" si="75"/>
        <v>445760.17973138858</v>
      </c>
    </row>
    <row r="625" spans="19:24" x14ac:dyDescent="0.3">
      <c r="S625" s="5">
        <f t="shared" si="76"/>
        <v>61394</v>
      </c>
      <c r="T625">
        <f>VLOOKUP(S625,Assumptions!$J$5:$K$10,2)</f>
        <v>165.66333333333333</v>
      </c>
      <c r="U625">
        <f t="shared" si="78"/>
        <v>0</v>
      </c>
      <c r="V625">
        <f t="shared" si="74"/>
        <v>309522.82238103775</v>
      </c>
      <c r="W625">
        <f>IF($P$18&gt;$S625,$T625,0)*IF(W626=0,IF(DAY($P$18)&lt;16,0.5,1),1)</f>
        <v>0</v>
      </c>
      <c r="X625">
        <f t="shared" si="75"/>
        <v>447929.9399462475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20"/>
  <sheetViews>
    <sheetView showGridLines="0" showRowColHeaders="0" tabSelected="1" zoomScaleNormal="100" workbookViewId="0">
      <selection activeCell="C4" sqref="C4"/>
    </sheetView>
  </sheetViews>
  <sheetFormatPr defaultRowHeight="14.4" x14ac:dyDescent="0.3"/>
  <cols>
    <col min="1" max="1" width="0.77734375" customWidth="1"/>
    <col min="2" max="2" width="24.6640625" bestFit="1" customWidth="1"/>
    <col min="3" max="3" width="11.88671875" customWidth="1"/>
    <col min="4" max="4" width="2.109375" customWidth="1"/>
    <col min="5" max="5" width="6.5546875" customWidth="1"/>
    <col min="13" max="13" width="7.5546875" customWidth="1"/>
    <col min="14" max="14" width="9" customWidth="1"/>
  </cols>
  <sheetData>
    <row r="2" spans="2:14" ht="18" x14ac:dyDescent="0.35">
      <c r="E2" s="13" t="str">
        <f>IF(Calculations!$P$22&lt;10,"You are not eligible for the benefit at your anticipated retirement date",IF(Calculations!$P$22&lt;20,"","You are eligible for the full benefit at your anticipated retirement date"))</f>
        <v/>
      </c>
    </row>
    <row r="4" spans="2:14" x14ac:dyDescent="0.3">
      <c r="B4" t="s">
        <v>21</v>
      </c>
      <c r="C4" s="14">
        <v>27747</v>
      </c>
      <c r="E4" s="6" t="str">
        <f>IF(AND(Calculations!P22&gt;=10,Calculations!P22&lt;20),"If you do not elect to buy-up additional service:","")</f>
        <v>If you do not elect to buy-up additional service:</v>
      </c>
    </row>
    <row r="5" spans="2:14" x14ac:dyDescent="0.3">
      <c r="F5" t="str">
        <f>IF(AND(Calculations!P22&gt;=10,Calculations!P22&lt;20),"Monthly Benefit if you wait to collect until you would have had 20 years of service","")</f>
        <v>Monthly Benefit if you wait to collect until you would have had 20 years of service</v>
      </c>
      <c r="N5" s="8">
        <f>IF(AND(Calculations!P$22&gt;=10,Calculations!P$22&lt;20),Calculations!I14,"")</f>
        <v>277</v>
      </c>
    </row>
    <row r="6" spans="2:14" x14ac:dyDescent="0.3">
      <c r="B6" t="s">
        <v>17</v>
      </c>
      <c r="C6" s="14">
        <v>42551</v>
      </c>
    </row>
    <row r="7" spans="2:14" x14ac:dyDescent="0.3">
      <c r="F7" t="str">
        <f>IF(AND(Calculations!P22&gt;=10,Calculations!P22&lt;20),"Monthly Benefit if you begin collecting benefits at your retirement date","")</f>
        <v>Monthly Benefit if you begin collecting benefits at your retirement date</v>
      </c>
      <c r="N7" s="8">
        <f>IF(AND(Calculations!P$22&gt;=10,Calculations!P$22&lt;20),Calculations!I15,"")</f>
        <v>168</v>
      </c>
    </row>
    <row r="8" spans="2:14" x14ac:dyDescent="0.3">
      <c r="B8" t="s">
        <v>43</v>
      </c>
      <c r="C8" s="14">
        <v>46746</v>
      </c>
    </row>
    <row r="9" spans="2:14" x14ac:dyDescent="0.3">
      <c r="E9" t="str">
        <f>IF(AND(Calculations!P22&gt;=10,Calculations!P22&lt;20),"Buy-up Cost for the full $400 monthly benefit:","")</f>
        <v>Buy-up Cost for the full $400 monthly benefit:</v>
      </c>
    </row>
    <row r="10" spans="2:14" x14ac:dyDescent="0.3">
      <c r="F10" t="str">
        <f>IF(AND(Calculations!P22&gt;=10,Calculations!P22&lt;20),"If you wait until you would have had 20 years of service to begin benefits","")</f>
        <v>If you wait until you would have had 20 years of service to begin benefits</v>
      </c>
      <c r="N10" s="7">
        <f>IF(AND(Calculations!P$22&gt;=10,Calculations!P$22&lt;20),Calculations!I18,"")</f>
        <v>13289.2296521276</v>
      </c>
    </row>
    <row r="11" spans="2:14" x14ac:dyDescent="0.3">
      <c r="N11" s="7"/>
    </row>
    <row r="12" spans="2:14" x14ac:dyDescent="0.3">
      <c r="F12" t="str">
        <f>IF(AND(Calculations!P22&gt;=10,Calculations!P22&lt;20),"If you begin collecting the $400 benefit at your retirement date","")</f>
        <v>If you begin collecting the $400 benefit at your retirement date</v>
      </c>
      <c r="N12" s="7">
        <f>IF(AND(Calculations!P$22&gt;=10,Calculations!P$22&lt;20),Calculations!I19,"")</f>
        <v>46539.492420583316</v>
      </c>
    </row>
    <row r="15" spans="2:14" ht="18" x14ac:dyDescent="0.35">
      <c r="B15" s="13" t="s">
        <v>47</v>
      </c>
    </row>
    <row r="16" spans="2:14" ht="18" x14ac:dyDescent="0.35">
      <c r="B16" s="13" t="s">
        <v>48</v>
      </c>
    </row>
    <row r="18" spans="2:2" ht="15.6" x14ac:dyDescent="0.3">
      <c r="B18" s="12" t="s">
        <v>49</v>
      </c>
    </row>
    <row r="19" spans="2:2" ht="15.6" x14ac:dyDescent="0.3">
      <c r="B19" s="12"/>
    </row>
    <row r="20" spans="2:2" ht="15.6" x14ac:dyDescent="0.3">
      <c r="B20" s="12" t="s">
        <v>50</v>
      </c>
    </row>
  </sheetData>
  <sheetProtection algorithmName="SHA-512" hashValue="PGKLMXuKugqP/7vXxPCvobL6ZT1YQHzLGfbD6XVDm3K/9TBLqbg10rOJORqOD2chVMZxGjZ39rIR5ScJ1cGmNQ==" saltValue="1BhCxFVr6EEpJuKh3oecBw==" spinCount="100000" sheet="1" objects="1" scenarios="1" selectLockedCells="1"/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Assumptions</vt:lpstr>
      <vt:lpstr>Calculations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Schionning</dc:creator>
  <cp:lastModifiedBy>kelly</cp:lastModifiedBy>
  <cp:lastPrinted>2021-08-25T15:35:40Z</cp:lastPrinted>
  <dcterms:created xsi:type="dcterms:W3CDTF">2021-05-12T16:23:33Z</dcterms:created>
  <dcterms:modified xsi:type="dcterms:W3CDTF">2021-09-08T14:36:35Z</dcterms:modified>
</cp:coreProperties>
</file>